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d:\ambiente\escritorio\"/>
    </mc:Choice>
  </mc:AlternateContent>
  <bookViews>
    <workbookView xWindow="0" yWindow="0" windowWidth="28800" windowHeight="12210" activeTab="1"/>
  </bookViews>
  <sheets>
    <sheet name="Consolidado PAA" sheetId="1" r:id="rId1"/>
    <sheet name="Inform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nexo3">'[10]Anexo 2.'!$F$349:$F$476</definedName>
    <definedName name="copia">'[9]Anexo 2.'!$D$336:$D$366</definedName>
    <definedName name="DEPENDENCIA">'[1]Anexo 2.'!$B$352:$B$377</definedName>
    <definedName name="enejecucion">'[10]Anexo 2.'!$D$382:$D$385</definedName>
    <definedName name="EstadoContrato">'[1]Anexo 2.'!$B$382:$B$388</definedName>
    <definedName name="FUENTE">'[2]Anexo 2.'!$D$408:$D$412</definedName>
    <definedName name="gobernacion">'[11]Anexo 2.'!$D$391:$D$394</definedName>
    <definedName name="l">'[13]Anexo 2.'!$D$357:$D$387</definedName>
    <definedName name="ll">'[13]Anexo 2.'!$D$357:$D$387</definedName>
    <definedName name="MODALIDAD">'[1]Anexo 2.'!$D$352:$D$379</definedName>
    <definedName name="MODSELECCION">'[1]Anexo 2.'!$D$352:$D$382</definedName>
    <definedName name="MUJERES">'[12]Anexo 2.'!$B$319:$B$344</definedName>
    <definedName name="PROGRAMAS">'[1]Anexo 2.'!$F$359:$F$486</definedName>
    <definedName name="secretaira">'[11]Anexo 2.'!$B$351:$B$376</definedName>
    <definedName name="TIPOSUPER">'[6]Anexo 2.'!$F$628:$F$632</definedName>
    <definedName name="VIGENCIAS">'[1]Anexo 2.'!$D$392:$D$395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2" l="1"/>
  <c r="I4" i="2"/>
  <c r="I19" i="2"/>
  <c r="I20" i="2"/>
  <c r="I25" i="2"/>
  <c r="I6" i="2"/>
  <c r="I16" i="2"/>
  <c r="I5" i="2"/>
  <c r="I24" i="2"/>
  <c r="I14" i="2"/>
  <c r="I17" i="2"/>
  <c r="I13" i="2"/>
  <c r="I9" i="2"/>
  <c r="I11" i="2"/>
  <c r="I18" i="2"/>
  <c r="I7" i="2"/>
  <c r="I15" i="2"/>
  <c r="I10" i="2"/>
  <c r="I8" i="2"/>
  <c r="I26" i="2"/>
  <c r="I21" i="2"/>
  <c r="I27" i="2"/>
  <c r="I12" i="2"/>
  <c r="I22" i="2"/>
  <c r="I28" i="2"/>
  <c r="I3" i="2"/>
  <c r="AA13" i="1" l="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672" i="1"/>
  <c r="AA673" i="1"/>
  <c r="AA674" i="1"/>
  <c r="AA675" i="1"/>
  <c r="AA676" i="1"/>
  <c r="AA677" i="1"/>
  <c r="AA678" i="1"/>
  <c r="AA679" i="1"/>
  <c r="AA680" i="1"/>
  <c r="AA681" i="1"/>
  <c r="AA682" i="1"/>
  <c r="AA683" i="1"/>
  <c r="AA684" i="1"/>
  <c r="AA685" i="1"/>
  <c r="AA686" i="1"/>
  <c r="AA687" i="1"/>
  <c r="AA688" i="1"/>
  <c r="AA689" i="1"/>
  <c r="AA690" i="1"/>
  <c r="AA691" i="1"/>
  <c r="AA692" i="1"/>
  <c r="AA693" i="1"/>
  <c r="AA694" i="1"/>
  <c r="AA695" i="1"/>
  <c r="AA696" i="1"/>
  <c r="AA697" i="1"/>
  <c r="AA698" i="1"/>
  <c r="AA699" i="1"/>
  <c r="AA700" i="1"/>
  <c r="AA701" i="1"/>
  <c r="AA702" i="1"/>
  <c r="AA703" i="1"/>
  <c r="AA704" i="1"/>
  <c r="AA705" i="1"/>
  <c r="AA706" i="1"/>
  <c r="AA707" i="1"/>
  <c r="AA708" i="1"/>
  <c r="AA709" i="1"/>
  <c r="AA710" i="1"/>
  <c r="AA711" i="1"/>
  <c r="AA712" i="1"/>
  <c r="AA713" i="1"/>
  <c r="AA714" i="1"/>
  <c r="AA715" i="1"/>
  <c r="AA716" i="1"/>
  <c r="AA717" i="1"/>
  <c r="AA718" i="1"/>
  <c r="AA719" i="1"/>
  <c r="AA720" i="1"/>
  <c r="AA721" i="1"/>
  <c r="AA722" i="1"/>
  <c r="AA723" i="1"/>
  <c r="AA724" i="1"/>
  <c r="AA725" i="1"/>
  <c r="AA726" i="1"/>
  <c r="AA727" i="1"/>
  <c r="AA728" i="1"/>
  <c r="AA729" i="1"/>
  <c r="AA730" i="1"/>
  <c r="AA731" i="1"/>
  <c r="AA732" i="1"/>
  <c r="AA733" i="1"/>
  <c r="AA734" i="1"/>
  <c r="AA735" i="1"/>
  <c r="AA736" i="1"/>
  <c r="AA737" i="1"/>
  <c r="AA738" i="1"/>
  <c r="AA739" i="1"/>
  <c r="AA740" i="1"/>
  <c r="AA741" i="1"/>
  <c r="AA742" i="1"/>
  <c r="AA743" i="1"/>
  <c r="AA744" i="1"/>
  <c r="AA745" i="1"/>
  <c r="AA746" i="1"/>
  <c r="AA747" i="1"/>
  <c r="AA748" i="1"/>
  <c r="AA749" i="1"/>
  <c r="AA750" i="1"/>
  <c r="AA751" i="1"/>
  <c r="AA752" i="1"/>
  <c r="AA753" i="1"/>
  <c r="AA754" i="1"/>
  <c r="AA755" i="1"/>
  <c r="AA756" i="1"/>
  <c r="AA757" i="1"/>
  <c r="AA758" i="1"/>
  <c r="AA759" i="1"/>
  <c r="AA760" i="1"/>
  <c r="AA761" i="1"/>
  <c r="AA762" i="1"/>
  <c r="AA763" i="1"/>
  <c r="AA764" i="1"/>
  <c r="AA765" i="1"/>
  <c r="AA766" i="1"/>
  <c r="AA767" i="1"/>
  <c r="AA768" i="1"/>
  <c r="AA769" i="1"/>
  <c r="AA770" i="1"/>
  <c r="AA771" i="1"/>
  <c r="AA772" i="1"/>
  <c r="AA773" i="1"/>
  <c r="AA774" i="1"/>
  <c r="AA775" i="1"/>
  <c r="AA776" i="1"/>
  <c r="AA777" i="1"/>
  <c r="AA778" i="1"/>
  <c r="AA779" i="1"/>
  <c r="AA780" i="1"/>
  <c r="AA781" i="1"/>
  <c r="AA782" i="1"/>
  <c r="AA783" i="1"/>
  <c r="AA784" i="1"/>
  <c r="AA785" i="1"/>
  <c r="AA786" i="1"/>
  <c r="AA787" i="1"/>
  <c r="AA788" i="1"/>
  <c r="AA789" i="1"/>
  <c r="AA790" i="1"/>
  <c r="AA791" i="1"/>
  <c r="AA792" i="1"/>
  <c r="AA793" i="1"/>
  <c r="AA794" i="1"/>
  <c r="AA795" i="1"/>
  <c r="AA796" i="1"/>
  <c r="AA797" i="1"/>
  <c r="AA798" i="1"/>
  <c r="AA799" i="1"/>
  <c r="AA800" i="1"/>
  <c r="AA801" i="1"/>
  <c r="AA802" i="1"/>
  <c r="AA803" i="1"/>
  <c r="AA804" i="1"/>
  <c r="AA805" i="1"/>
  <c r="AA806" i="1"/>
  <c r="AA807" i="1"/>
  <c r="AA808" i="1"/>
  <c r="AA809" i="1"/>
  <c r="AA810" i="1"/>
  <c r="AA811" i="1"/>
  <c r="AA812" i="1"/>
  <c r="AA813" i="1"/>
  <c r="AA814" i="1"/>
  <c r="AA815" i="1"/>
  <c r="AA816" i="1"/>
  <c r="AA817" i="1"/>
  <c r="AA818" i="1"/>
  <c r="AA819" i="1"/>
  <c r="AA820" i="1"/>
  <c r="AA821" i="1"/>
  <c r="AA822" i="1"/>
  <c r="AA823" i="1"/>
  <c r="AA824" i="1"/>
  <c r="AA825" i="1"/>
  <c r="AA826" i="1"/>
  <c r="AA827" i="1"/>
  <c r="AA828" i="1"/>
  <c r="AA829" i="1"/>
  <c r="AA830" i="1"/>
  <c r="AA831" i="1"/>
  <c r="AA832" i="1"/>
  <c r="AA833" i="1"/>
  <c r="AA834" i="1"/>
  <c r="AA835" i="1"/>
  <c r="AA836" i="1"/>
  <c r="AA837" i="1"/>
  <c r="AA838" i="1"/>
  <c r="AA839" i="1"/>
  <c r="AA840" i="1"/>
  <c r="AA841" i="1"/>
  <c r="AA842" i="1"/>
  <c r="AA843" i="1"/>
  <c r="AA844" i="1"/>
  <c r="AA845" i="1"/>
  <c r="AA846" i="1"/>
  <c r="AA847" i="1"/>
  <c r="AA848" i="1"/>
  <c r="AA849" i="1"/>
  <c r="AA850" i="1"/>
  <c r="AA851" i="1"/>
  <c r="AA852" i="1"/>
  <c r="AA853" i="1"/>
  <c r="AA854" i="1"/>
  <c r="AA855" i="1"/>
  <c r="AA856" i="1"/>
  <c r="AA857" i="1"/>
  <c r="AA858" i="1"/>
  <c r="AA859" i="1"/>
  <c r="AA860" i="1"/>
  <c r="AA861" i="1"/>
  <c r="AA862" i="1"/>
  <c r="AA863" i="1"/>
  <c r="AA864" i="1"/>
  <c r="AA865" i="1"/>
  <c r="AA866" i="1"/>
  <c r="AA867" i="1"/>
  <c r="AA868" i="1"/>
  <c r="AA869" i="1"/>
  <c r="AA870" i="1"/>
  <c r="AA871" i="1"/>
  <c r="AA872" i="1"/>
  <c r="AA873" i="1"/>
  <c r="AA874" i="1"/>
  <c r="AA875" i="1"/>
  <c r="AA876" i="1"/>
  <c r="AA877" i="1"/>
  <c r="AA878" i="1"/>
  <c r="AA879" i="1"/>
  <c r="AA880" i="1"/>
  <c r="AA881" i="1"/>
  <c r="AA882" i="1"/>
  <c r="AA883" i="1"/>
  <c r="AA884" i="1"/>
  <c r="AA885" i="1"/>
  <c r="AA886" i="1"/>
  <c r="AA887" i="1"/>
  <c r="AA888" i="1"/>
  <c r="AA889" i="1"/>
  <c r="AA890" i="1"/>
  <c r="AA891" i="1"/>
  <c r="AA892" i="1"/>
  <c r="AA893" i="1"/>
  <c r="AA894" i="1"/>
  <c r="AA895" i="1"/>
  <c r="AA896" i="1"/>
  <c r="AA897" i="1"/>
  <c r="AA898" i="1"/>
  <c r="AA899" i="1"/>
  <c r="AA900" i="1"/>
  <c r="AA901" i="1"/>
  <c r="AA902" i="1"/>
  <c r="AA903" i="1"/>
  <c r="AA904" i="1"/>
  <c r="AA905" i="1"/>
  <c r="AA906" i="1"/>
  <c r="AA907" i="1"/>
  <c r="AA908" i="1"/>
  <c r="AA909" i="1"/>
  <c r="AA910" i="1"/>
  <c r="AA911" i="1"/>
  <c r="AA912" i="1"/>
  <c r="AA913" i="1"/>
  <c r="AA914" i="1"/>
  <c r="AA915" i="1"/>
  <c r="AA916" i="1"/>
  <c r="AA917" i="1"/>
  <c r="AA918" i="1"/>
  <c r="AA919" i="1"/>
  <c r="AA920" i="1"/>
  <c r="AA921" i="1"/>
  <c r="AA922" i="1"/>
  <c r="AA923" i="1"/>
  <c r="AA924" i="1"/>
  <c r="AA925" i="1"/>
  <c r="AA926" i="1"/>
  <c r="AA927" i="1"/>
  <c r="AA928" i="1"/>
  <c r="AA929" i="1"/>
  <c r="AA930" i="1"/>
  <c r="AA931" i="1"/>
  <c r="AA932" i="1"/>
  <c r="AA933" i="1"/>
  <c r="AA934" i="1"/>
  <c r="AA935" i="1"/>
  <c r="AA936" i="1"/>
  <c r="AA937" i="1"/>
  <c r="AA938" i="1"/>
  <c r="AA939" i="1"/>
  <c r="AA940" i="1"/>
  <c r="AA941" i="1"/>
  <c r="AA942" i="1"/>
  <c r="AA943" i="1"/>
  <c r="AA944" i="1"/>
  <c r="AA945" i="1"/>
  <c r="AA946" i="1"/>
  <c r="AA947" i="1"/>
  <c r="AA948" i="1"/>
  <c r="AA949" i="1"/>
  <c r="AA950" i="1"/>
  <c r="AA951" i="1"/>
  <c r="AA952" i="1"/>
  <c r="AA953" i="1"/>
  <c r="AA954" i="1"/>
  <c r="AA955" i="1"/>
  <c r="AA956" i="1"/>
  <c r="AA957" i="1"/>
  <c r="AA958" i="1"/>
  <c r="AA959" i="1"/>
  <c r="AA960" i="1"/>
  <c r="AA961" i="1"/>
  <c r="AA962" i="1"/>
  <c r="AA963" i="1"/>
  <c r="AA964" i="1"/>
  <c r="AA965" i="1"/>
  <c r="AA966" i="1"/>
  <c r="AA967" i="1"/>
  <c r="AA968" i="1"/>
  <c r="AA969" i="1"/>
  <c r="AA970" i="1"/>
  <c r="AA971" i="1"/>
  <c r="AA972" i="1"/>
  <c r="AA973" i="1"/>
  <c r="AA974" i="1"/>
  <c r="AA975" i="1"/>
  <c r="AA976" i="1"/>
  <c r="AA977" i="1"/>
  <c r="AA978" i="1"/>
  <c r="AA979" i="1"/>
  <c r="AA980" i="1"/>
  <c r="AA981" i="1"/>
  <c r="AA982" i="1"/>
  <c r="AA983" i="1"/>
  <c r="AA984" i="1"/>
  <c r="AA985" i="1"/>
  <c r="AA986" i="1"/>
  <c r="AA987" i="1"/>
  <c r="AA988" i="1"/>
  <c r="AA989" i="1"/>
  <c r="AA990" i="1"/>
  <c r="AA991" i="1"/>
  <c r="AA992" i="1"/>
  <c r="AA993" i="1"/>
  <c r="AA994" i="1"/>
  <c r="AA995" i="1"/>
  <c r="AA996" i="1"/>
  <c r="AA997" i="1"/>
  <c r="AA998" i="1"/>
  <c r="AA999" i="1"/>
  <c r="AA1000" i="1"/>
  <c r="AA1001" i="1"/>
  <c r="AA1002" i="1"/>
  <c r="AA1003" i="1"/>
  <c r="AA1004" i="1"/>
  <c r="AA1005" i="1"/>
  <c r="AA1006" i="1"/>
  <c r="AA1007" i="1"/>
  <c r="AA1008" i="1"/>
  <c r="AA1009" i="1"/>
  <c r="AA1010" i="1"/>
  <c r="AA1011" i="1"/>
  <c r="AA1012" i="1"/>
  <c r="AA1013" i="1"/>
  <c r="AA1014" i="1"/>
  <c r="AA1015" i="1"/>
  <c r="AA1016" i="1"/>
  <c r="AA1017" i="1"/>
  <c r="AA1018" i="1"/>
  <c r="AA1019" i="1"/>
  <c r="AA1020" i="1"/>
  <c r="AA1021" i="1"/>
  <c r="AA1022" i="1"/>
  <c r="AA1023" i="1"/>
  <c r="AA1024" i="1"/>
  <c r="AA1025" i="1"/>
  <c r="AA1026" i="1"/>
  <c r="AA1027" i="1"/>
  <c r="AA1028" i="1"/>
  <c r="AA1029" i="1"/>
  <c r="AA1030" i="1"/>
  <c r="AA1031" i="1"/>
  <c r="AA1032" i="1"/>
  <c r="AA1033" i="1"/>
  <c r="AA1034" i="1"/>
  <c r="AA1035" i="1"/>
  <c r="AA1036" i="1"/>
  <c r="AA1037" i="1"/>
  <c r="AA1038" i="1"/>
  <c r="AA1039" i="1"/>
  <c r="AA1040" i="1"/>
  <c r="AA1041" i="1"/>
  <c r="AA1042" i="1"/>
  <c r="AA1043" i="1"/>
  <c r="AA1044" i="1"/>
  <c r="AA1045" i="1"/>
  <c r="AA1046" i="1"/>
  <c r="AA1047" i="1"/>
  <c r="AA1048" i="1"/>
  <c r="AA1049" i="1"/>
  <c r="AA1050" i="1"/>
  <c r="AA1051" i="1"/>
  <c r="AA1052" i="1"/>
  <c r="AA1053" i="1"/>
  <c r="AA1054" i="1"/>
  <c r="AA1055" i="1"/>
  <c r="AA1056" i="1"/>
  <c r="AA1057" i="1"/>
  <c r="AA1058" i="1"/>
  <c r="AA1059" i="1"/>
  <c r="AA1060" i="1"/>
  <c r="AA1061" i="1"/>
  <c r="AA1062" i="1"/>
  <c r="AA1063" i="1"/>
  <c r="AA1064" i="1"/>
  <c r="AA1065" i="1"/>
  <c r="AA1066" i="1"/>
  <c r="AA1067" i="1"/>
  <c r="AA1068" i="1"/>
  <c r="AA1069" i="1"/>
  <c r="AA1070" i="1"/>
  <c r="AA1071" i="1"/>
  <c r="AA1072" i="1"/>
  <c r="AA1073" i="1"/>
  <c r="AA1074" i="1"/>
  <c r="AA1075" i="1"/>
  <c r="AA1076" i="1"/>
  <c r="AA1077" i="1"/>
  <c r="AA1078" i="1"/>
  <c r="AA1079" i="1"/>
  <c r="AA1080" i="1"/>
  <c r="AA1081" i="1"/>
  <c r="AA1082" i="1"/>
  <c r="AA1083" i="1"/>
  <c r="AA1084" i="1"/>
  <c r="AA1085" i="1"/>
  <c r="AA1086" i="1"/>
  <c r="AA1087" i="1"/>
  <c r="AA1088" i="1"/>
  <c r="AA1089" i="1"/>
  <c r="AA1090" i="1"/>
  <c r="AA1091" i="1"/>
  <c r="AA1092" i="1"/>
  <c r="AA1093" i="1"/>
  <c r="AA1094" i="1"/>
  <c r="AA1095" i="1"/>
  <c r="AA1096" i="1"/>
  <c r="AA1097" i="1"/>
  <c r="AA1098" i="1"/>
  <c r="AA1099" i="1"/>
  <c r="AA1100" i="1"/>
  <c r="AA1101" i="1"/>
  <c r="AA1102" i="1"/>
  <c r="AA1103" i="1"/>
  <c r="AA1104" i="1"/>
  <c r="AA1105" i="1"/>
  <c r="AA1106" i="1"/>
  <c r="AA1107" i="1"/>
  <c r="AA1108" i="1"/>
  <c r="AA1109" i="1"/>
  <c r="AA1110" i="1"/>
  <c r="AA1111" i="1"/>
  <c r="AA1112" i="1"/>
  <c r="AA1113" i="1"/>
  <c r="AA1114" i="1"/>
  <c r="AA1115" i="1"/>
  <c r="AA1116" i="1"/>
  <c r="AA1117" i="1"/>
  <c r="AA1118" i="1"/>
  <c r="AA1119" i="1"/>
  <c r="AA1120" i="1"/>
  <c r="AA1121" i="1"/>
  <c r="AA1122" i="1"/>
  <c r="AA1123" i="1"/>
  <c r="AA1124" i="1"/>
  <c r="AA1125" i="1"/>
  <c r="AA1126" i="1"/>
  <c r="AA1127" i="1"/>
  <c r="AA1128" i="1"/>
  <c r="AA1129" i="1"/>
  <c r="AA1130" i="1"/>
  <c r="AA1131" i="1"/>
  <c r="AA1132" i="1"/>
  <c r="AA1133" i="1"/>
  <c r="AA1134" i="1"/>
  <c r="AA1135" i="1"/>
  <c r="AA1136" i="1"/>
  <c r="AA1137" i="1"/>
  <c r="AA1138" i="1"/>
  <c r="AA1139" i="1"/>
  <c r="AA1140" i="1"/>
  <c r="AA1141" i="1"/>
  <c r="AA1142" i="1"/>
  <c r="AA1143" i="1"/>
  <c r="AA1144" i="1"/>
  <c r="AA1145" i="1"/>
  <c r="AA1146" i="1"/>
  <c r="AA1147" i="1"/>
  <c r="AA1148" i="1"/>
  <c r="AA1149" i="1"/>
  <c r="AA1150" i="1"/>
  <c r="AA1151" i="1"/>
  <c r="AA1152" i="1"/>
  <c r="AA1153" i="1"/>
  <c r="AA1154" i="1"/>
  <c r="AA1155" i="1"/>
  <c r="AA1156" i="1"/>
  <c r="AA1157" i="1"/>
  <c r="AA1158" i="1"/>
  <c r="AA1159" i="1"/>
  <c r="AA1160" i="1"/>
  <c r="AA1161" i="1"/>
  <c r="AA1162" i="1"/>
  <c r="AA1163" i="1"/>
  <c r="AA1164" i="1"/>
  <c r="AA1165" i="1"/>
  <c r="AA1166" i="1"/>
  <c r="AA1167" i="1"/>
  <c r="AA1168" i="1"/>
  <c r="AA1169" i="1"/>
  <c r="AA1170" i="1"/>
  <c r="AA1171" i="1"/>
  <c r="AA1172" i="1"/>
  <c r="AA1173" i="1"/>
  <c r="AA1174" i="1"/>
  <c r="AA1175" i="1"/>
  <c r="AA1176" i="1"/>
  <c r="AA1177" i="1"/>
  <c r="AA1178" i="1"/>
  <c r="AA1179" i="1"/>
  <c r="AA1180" i="1"/>
  <c r="AA1181" i="1"/>
  <c r="AA1182" i="1"/>
  <c r="AA1183" i="1"/>
  <c r="AA1184" i="1"/>
  <c r="AA1185" i="1"/>
  <c r="AA1186" i="1"/>
  <c r="AA1187" i="1"/>
  <c r="AA1188" i="1"/>
  <c r="AA1189" i="1"/>
  <c r="AA1190" i="1"/>
  <c r="AA1191" i="1"/>
  <c r="AA1192" i="1"/>
  <c r="AA1193" i="1"/>
  <c r="AA1194" i="1"/>
  <c r="AA1195" i="1"/>
  <c r="AA1196" i="1"/>
  <c r="AA1197" i="1"/>
  <c r="AA1198" i="1"/>
  <c r="AA1199" i="1"/>
  <c r="AA1200" i="1"/>
  <c r="AA1201" i="1"/>
  <c r="AA1202" i="1"/>
  <c r="AA1203" i="1"/>
  <c r="AA1204" i="1"/>
  <c r="AA1205" i="1"/>
  <c r="AA1206" i="1"/>
  <c r="AA1207" i="1"/>
  <c r="AA1208" i="1"/>
  <c r="AA1209" i="1"/>
  <c r="AA1210" i="1"/>
  <c r="AA1211" i="1"/>
  <c r="AA1212" i="1"/>
  <c r="AA1213" i="1"/>
  <c r="AA1214" i="1"/>
  <c r="AA1215" i="1"/>
  <c r="AA1216" i="1"/>
  <c r="AA1217" i="1"/>
  <c r="AA1218" i="1"/>
  <c r="AA1219" i="1"/>
  <c r="AA1220" i="1"/>
  <c r="AA1221" i="1"/>
  <c r="AA1222" i="1"/>
  <c r="AA1223" i="1"/>
  <c r="AA1224" i="1"/>
  <c r="AA1225" i="1"/>
  <c r="AA1226" i="1"/>
  <c r="AA1227" i="1"/>
  <c r="AA1228" i="1"/>
  <c r="AA1229" i="1"/>
  <c r="AA1230" i="1"/>
  <c r="AA1231" i="1"/>
  <c r="AA1232" i="1"/>
  <c r="AA1233" i="1"/>
  <c r="AA1234" i="1"/>
  <c r="AA1235" i="1"/>
  <c r="AA1236" i="1"/>
  <c r="AA1237" i="1"/>
  <c r="AA1238" i="1"/>
  <c r="AA1239" i="1"/>
  <c r="AA1240" i="1"/>
  <c r="AA1241" i="1"/>
  <c r="AA1242" i="1"/>
  <c r="AA1243" i="1"/>
  <c r="AA1244" i="1"/>
  <c r="AA1245" i="1"/>
  <c r="AA1246" i="1"/>
  <c r="AA1247" i="1"/>
  <c r="AA1248" i="1"/>
  <c r="AA1249" i="1"/>
  <c r="AA1250" i="1"/>
  <c r="AA1251" i="1"/>
  <c r="AA1252" i="1"/>
  <c r="AA1253" i="1"/>
  <c r="AA1254" i="1"/>
  <c r="AA1255" i="1"/>
  <c r="AA1256" i="1"/>
  <c r="AA1257" i="1"/>
  <c r="AA1258" i="1"/>
  <c r="AA1259" i="1"/>
  <c r="AA1260" i="1"/>
  <c r="AA1261" i="1"/>
  <c r="AA1262" i="1"/>
  <c r="AA1263" i="1"/>
  <c r="AA1264" i="1"/>
  <c r="AA1265" i="1"/>
  <c r="AA1266" i="1"/>
  <c r="AA1267" i="1"/>
  <c r="AA1268" i="1"/>
  <c r="AA1269" i="1"/>
  <c r="AA1270" i="1"/>
  <c r="AA1271" i="1"/>
  <c r="AA1272" i="1"/>
  <c r="AA1273" i="1"/>
  <c r="AA1274" i="1"/>
  <c r="AA1275" i="1"/>
  <c r="AA1276" i="1"/>
  <c r="AA1277" i="1"/>
  <c r="AA1278" i="1"/>
  <c r="AA1279" i="1"/>
  <c r="AA1280" i="1"/>
  <c r="AA1281" i="1"/>
  <c r="AA1282" i="1"/>
  <c r="AA1283" i="1"/>
  <c r="AA1284" i="1"/>
  <c r="AA1285" i="1"/>
  <c r="AA1286" i="1"/>
  <c r="AA1287" i="1"/>
  <c r="AA1288" i="1"/>
  <c r="AA1289" i="1"/>
  <c r="AA1290" i="1"/>
  <c r="AA1291" i="1"/>
  <c r="AA1292" i="1"/>
  <c r="AA1293" i="1"/>
  <c r="AA1294" i="1"/>
  <c r="AA1295" i="1"/>
  <c r="AA1296" i="1"/>
  <c r="AA1297" i="1"/>
  <c r="AA1298" i="1"/>
  <c r="AA1299" i="1"/>
  <c r="AA1300" i="1"/>
  <c r="AA1301" i="1"/>
  <c r="AA1302" i="1"/>
  <c r="AA1303" i="1"/>
  <c r="AA1304" i="1"/>
  <c r="AA1305" i="1"/>
  <c r="AA1306" i="1"/>
  <c r="AA1307" i="1"/>
  <c r="AA1308" i="1"/>
  <c r="AA1309" i="1"/>
  <c r="AA1310" i="1"/>
  <c r="AA1311" i="1"/>
  <c r="AA1312" i="1"/>
  <c r="AA1313" i="1"/>
  <c r="AA1314" i="1"/>
  <c r="AA1315" i="1"/>
  <c r="AA1316" i="1"/>
  <c r="AA1317" i="1"/>
  <c r="AA1318" i="1"/>
  <c r="AA1319" i="1"/>
  <c r="AA1320" i="1"/>
  <c r="AA1321" i="1"/>
  <c r="AA1322" i="1"/>
  <c r="AA1323" i="1"/>
  <c r="AA1324" i="1"/>
  <c r="AA1325" i="1"/>
  <c r="AA1326" i="1"/>
  <c r="AA1327" i="1"/>
  <c r="AA1328" i="1"/>
  <c r="AA1329" i="1"/>
  <c r="AA1330" i="1"/>
  <c r="AA1331" i="1"/>
  <c r="AA1332" i="1"/>
  <c r="AA1333" i="1"/>
  <c r="AA1334" i="1"/>
  <c r="AA1335" i="1"/>
  <c r="AA1336" i="1"/>
  <c r="AA1337" i="1"/>
  <c r="AA1338" i="1"/>
  <c r="AA1339" i="1"/>
  <c r="AA1340" i="1"/>
  <c r="AA1341" i="1"/>
  <c r="AA1342" i="1"/>
  <c r="AA1343" i="1"/>
  <c r="AA1344" i="1"/>
  <c r="AA1345" i="1"/>
  <c r="AA1346" i="1"/>
  <c r="AA1347" i="1"/>
  <c r="AA1348" i="1"/>
  <c r="AA1349" i="1"/>
  <c r="AA1350" i="1"/>
  <c r="AA1351" i="1"/>
  <c r="AA1352" i="1"/>
  <c r="AA1353" i="1"/>
  <c r="AA1354" i="1"/>
  <c r="AA1355" i="1"/>
  <c r="AA1356" i="1"/>
  <c r="AA1357" i="1"/>
  <c r="AA1358" i="1"/>
  <c r="AA1359" i="1"/>
  <c r="AA1360" i="1"/>
  <c r="AA1361" i="1"/>
  <c r="AA1362" i="1"/>
  <c r="AA1363" i="1"/>
  <c r="AA1364" i="1"/>
  <c r="AA1365" i="1"/>
  <c r="AA1366" i="1"/>
  <c r="AA1367" i="1"/>
  <c r="AA1368" i="1"/>
  <c r="AA1369" i="1"/>
  <c r="AA1370" i="1"/>
  <c r="AA1371" i="1"/>
  <c r="AA1372" i="1"/>
  <c r="AA1373" i="1"/>
  <c r="AA1374" i="1"/>
  <c r="AA1375" i="1"/>
  <c r="AA1376" i="1"/>
  <c r="AA1377" i="1"/>
  <c r="AA1378" i="1"/>
  <c r="AA1379" i="1"/>
  <c r="AA1380" i="1"/>
  <c r="AA1381" i="1"/>
  <c r="AA1382" i="1"/>
  <c r="AA1383" i="1"/>
  <c r="AA1384" i="1"/>
  <c r="AA1385" i="1"/>
  <c r="AA1386" i="1"/>
  <c r="AA1387" i="1"/>
  <c r="AA1388" i="1"/>
  <c r="AA1389" i="1"/>
  <c r="AA1390" i="1"/>
  <c r="AA1391" i="1"/>
  <c r="AA1392" i="1"/>
  <c r="AA1393" i="1"/>
  <c r="AA1394" i="1"/>
  <c r="AA1395" i="1"/>
  <c r="AA1396" i="1"/>
  <c r="AA1397" i="1"/>
  <c r="AA1398" i="1"/>
  <c r="AA1399" i="1"/>
  <c r="AA1400" i="1"/>
  <c r="AA1401" i="1"/>
  <c r="AA1402" i="1"/>
  <c r="AA1403" i="1"/>
  <c r="AA1404" i="1"/>
  <c r="AA1405" i="1"/>
  <c r="AA1406" i="1"/>
  <c r="AA1407" i="1"/>
  <c r="AA1408" i="1"/>
  <c r="AA1409" i="1"/>
  <c r="AA1410" i="1"/>
  <c r="AA1411" i="1"/>
  <c r="AA1412" i="1"/>
  <c r="AA1413" i="1"/>
  <c r="AA1414" i="1"/>
  <c r="AA1415" i="1"/>
  <c r="AA1416" i="1"/>
  <c r="AA1417" i="1"/>
  <c r="AA1418" i="1"/>
  <c r="AA1419" i="1"/>
  <c r="AA1420" i="1"/>
  <c r="AA1421" i="1"/>
  <c r="AA1422" i="1"/>
  <c r="AA1423" i="1"/>
  <c r="AA1424" i="1"/>
  <c r="AA1425" i="1"/>
  <c r="AA1426" i="1"/>
  <c r="AA1427" i="1"/>
  <c r="AA1428" i="1"/>
  <c r="AA1429" i="1"/>
  <c r="AA1430" i="1"/>
  <c r="AA1431" i="1"/>
  <c r="AA1432" i="1"/>
  <c r="AA1433" i="1"/>
  <c r="AA1434" i="1"/>
  <c r="AA1435" i="1"/>
  <c r="AA1436" i="1"/>
  <c r="AA1437" i="1"/>
  <c r="AA1438" i="1"/>
  <c r="AA1439" i="1"/>
  <c r="AA1440" i="1"/>
  <c r="AA1441" i="1"/>
  <c r="AA1442" i="1"/>
  <c r="AA1443" i="1"/>
  <c r="AA1444" i="1"/>
  <c r="AA1445" i="1"/>
  <c r="AA1446" i="1"/>
  <c r="AA1447" i="1"/>
  <c r="AA1448" i="1"/>
  <c r="AA1449" i="1"/>
  <c r="AA1450" i="1"/>
  <c r="AA1451" i="1"/>
  <c r="AA1452" i="1"/>
  <c r="AA1453" i="1"/>
  <c r="AA1454" i="1"/>
  <c r="AA1455" i="1"/>
  <c r="AA1456" i="1"/>
  <c r="AA1457" i="1"/>
  <c r="AA1458" i="1"/>
  <c r="AA1459" i="1"/>
  <c r="AA1460" i="1"/>
  <c r="AA1461" i="1"/>
  <c r="AA1462" i="1"/>
  <c r="AA1463" i="1"/>
  <c r="AA1464" i="1"/>
  <c r="AA1465" i="1"/>
  <c r="AA1466" i="1"/>
  <c r="AA1467" i="1"/>
  <c r="AA1468" i="1"/>
  <c r="AA1469" i="1"/>
  <c r="AA1470" i="1"/>
  <c r="AA1471" i="1"/>
  <c r="AA1472" i="1"/>
  <c r="AA1473" i="1"/>
  <c r="AA1474" i="1"/>
  <c r="AA1475" i="1"/>
  <c r="AA1476" i="1"/>
  <c r="AA1477" i="1"/>
  <c r="AA1478" i="1"/>
  <c r="AA1479" i="1"/>
  <c r="AA1480" i="1"/>
  <c r="AA1481" i="1"/>
  <c r="AA1482" i="1"/>
  <c r="AA1483" i="1"/>
  <c r="AA1484" i="1"/>
  <c r="AA1485" i="1"/>
  <c r="AA1486" i="1"/>
  <c r="AA1487" i="1"/>
  <c r="AA1488" i="1"/>
  <c r="AA1489" i="1"/>
  <c r="AA1490" i="1"/>
  <c r="AA1491" i="1"/>
  <c r="AA1492" i="1"/>
  <c r="AA1493" i="1"/>
  <c r="AA1494" i="1"/>
  <c r="AA1495" i="1"/>
  <c r="AA1496" i="1"/>
  <c r="AA1497" i="1"/>
  <c r="AA1498" i="1"/>
  <c r="AA1499" i="1"/>
  <c r="AA1500" i="1"/>
  <c r="AA1501" i="1"/>
  <c r="AA1502" i="1"/>
  <c r="AA1503" i="1"/>
  <c r="AA1504" i="1"/>
  <c r="AA1505" i="1"/>
  <c r="AA1506" i="1"/>
  <c r="AA1507" i="1"/>
  <c r="AA1508" i="1"/>
  <c r="AA1509" i="1"/>
  <c r="AA1510" i="1"/>
  <c r="AA1511" i="1"/>
  <c r="AA1512" i="1"/>
  <c r="AA1513" i="1"/>
  <c r="AA1514" i="1"/>
  <c r="AA1515" i="1"/>
  <c r="AA1516" i="1"/>
  <c r="AA1517" i="1"/>
  <c r="AA1518" i="1"/>
  <c r="AA1519" i="1"/>
  <c r="AA1520" i="1"/>
  <c r="AA1521" i="1"/>
  <c r="AA1522" i="1"/>
  <c r="AA1523" i="1"/>
  <c r="AA1524" i="1"/>
  <c r="AA1525" i="1"/>
  <c r="AA1526" i="1"/>
  <c r="AA1527" i="1"/>
  <c r="AA1528" i="1"/>
  <c r="AA1529" i="1"/>
  <c r="AA1530" i="1"/>
  <c r="AA1531" i="1"/>
  <c r="AA1532" i="1"/>
  <c r="AA1533" i="1"/>
  <c r="AA1534" i="1"/>
  <c r="AA1535" i="1"/>
  <c r="AA1536" i="1"/>
  <c r="AA1537" i="1"/>
  <c r="AA1538" i="1"/>
  <c r="AA1539" i="1"/>
  <c r="AA1540" i="1"/>
  <c r="AA1541" i="1"/>
  <c r="AA1542" i="1"/>
  <c r="AA1543" i="1"/>
  <c r="AA1544" i="1"/>
  <c r="AA1545" i="1"/>
  <c r="AA1546" i="1"/>
  <c r="AA1547" i="1"/>
  <c r="AA1548" i="1"/>
  <c r="AA1549" i="1"/>
  <c r="AA1550" i="1"/>
  <c r="AA1551" i="1"/>
  <c r="AA1552" i="1"/>
  <c r="AA1553" i="1"/>
  <c r="AA1554" i="1"/>
  <c r="AA1555" i="1"/>
  <c r="AA1556" i="1"/>
  <c r="AA1557" i="1"/>
  <c r="AA1558" i="1"/>
  <c r="AA1559" i="1"/>
  <c r="AA1560" i="1"/>
  <c r="AA1561" i="1"/>
  <c r="AA1562" i="1"/>
  <c r="AA1563" i="1"/>
  <c r="AA1564" i="1"/>
  <c r="AA1565" i="1"/>
  <c r="AA1566" i="1"/>
  <c r="AA1567" i="1"/>
  <c r="AA1568" i="1"/>
  <c r="AA1569" i="1"/>
  <c r="AA1570" i="1"/>
  <c r="AA1571" i="1"/>
  <c r="AA1572" i="1"/>
  <c r="AA1573" i="1"/>
  <c r="AA1574" i="1"/>
  <c r="AA1575" i="1"/>
  <c r="AA1576" i="1"/>
  <c r="AA1577" i="1"/>
  <c r="AA1578" i="1"/>
  <c r="AA1579" i="1"/>
  <c r="AA1580" i="1"/>
  <c r="AA1581" i="1"/>
  <c r="AA1582" i="1"/>
  <c r="AA1583" i="1"/>
  <c r="AA1584" i="1"/>
  <c r="AA1585" i="1"/>
  <c r="AA1586" i="1"/>
  <c r="AA1587" i="1"/>
  <c r="AA1588" i="1"/>
  <c r="AA1589" i="1"/>
  <c r="AA1590" i="1"/>
  <c r="AA1591" i="1"/>
  <c r="AA1592" i="1"/>
  <c r="AA1593" i="1"/>
  <c r="AA1594" i="1"/>
  <c r="AA1595" i="1"/>
  <c r="AA1596" i="1"/>
  <c r="AA1597" i="1"/>
  <c r="AA1598" i="1"/>
  <c r="AA1599" i="1"/>
  <c r="AA1600" i="1"/>
  <c r="AA1601" i="1"/>
  <c r="AA1602" i="1"/>
  <c r="AA1603" i="1"/>
  <c r="AA1604" i="1"/>
  <c r="AA1605" i="1"/>
  <c r="AA1606" i="1"/>
  <c r="AA1607" i="1"/>
  <c r="AA1608" i="1"/>
  <c r="AA1609" i="1"/>
  <c r="AA1610" i="1"/>
  <c r="AA1611" i="1"/>
  <c r="AA1612" i="1"/>
  <c r="AA1613" i="1"/>
  <c r="AA1614" i="1"/>
  <c r="AA1615" i="1"/>
  <c r="AA1616" i="1"/>
  <c r="AA1617" i="1"/>
  <c r="AA1618" i="1"/>
  <c r="AA1619" i="1"/>
  <c r="AA1620" i="1"/>
  <c r="AA1621" i="1"/>
  <c r="AA1622" i="1"/>
  <c r="AA1623" i="1"/>
  <c r="AA1624" i="1"/>
  <c r="AA1625" i="1"/>
  <c r="AA1626" i="1"/>
  <c r="AA1627" i="1"/>
  <c r="AA1628" i="1"/>
  <c r="AA1629" i="1"/>
  <c r="AA1630" i="1"/>
  <c r="AA1631" i="1"/>
  <c r="AA1632" i="1"/>
  <c r="AA1633" i="1"/>
  <c r="AA1634" i="1"/>
  <c r="AA1635" i="1"/>
  <c r="AA1636" i="1"/>
  <c r="AA1637" i="1"/>
  <c r="AA1638" i="1"/>
  <c r="AA1639" i="1"/>
  <c r="AA1640" i="1"/>
  <c r="AA1641" i="1"/>
  <c r="H1439" i="1" l="1"/>
  <c r="H1438" i="1"/>
  <c r="H1437" i="1"/>
  <c r="H1436" i="1"/>
  <c r="H1435" i="1"/>
  <c r="H1434" i="1"/>
  <c r="H1433" i="1"/>
  <c r="H1432" i="1"/>
  <c r="H1431" i="1"/>
  <c r="I1412" i="1" l="1"/>
  <c r="I1392" i="1" l="1"/>
  <c r="I1387" i="1"/>
  <c r="I1138" i="1" l="1"/>
  <c r="H1138" i="1"/>
  <c r="I1128" i="1"/>
  <c r="H1128" i="1"/>
  <c r="H1105" i="1"/>
  <c r="I1041" i="1"/>
  <c r="I1039" i="1"/>
  <c r="H1035" i="1"/>
  <c r="I1015" i="1"/>
  <c r="H1015" i="1"/>
  <c r="H1013" i="1"/>
  <c r="H1012" i="1"/>
  <c r="H1011" i="1"/>
  <c r="H1010" i="1"/>
  <c r="I1009" i="1"/>
  <c r="H1009" i="1"/>
  <c r="H1008" i="1"/>
  <c r="H1007" i="1"/>
  <c r="H1006" i="1"/>
  <c r="H1005" i="1"/>
  <c r="H1004" i="1"/>
  <c r="H1003" i="1"/>
  <c r="H1002" i="1"/>
  <c r="H1001" i="1"/>
  <c r="H1000" i="1"/>
  <c r="H999" i="1"/>
  <c r="H998" i="1"/>
  <c r="H997" i="1"/>
  <c r="H996" i="1"/>
  <c r="I987" i="1"/>
  <c r="I986" i="1"/>
  <c r="I985" i="1"/>
  <c r="H985" i="1"/>
  <c r="I978" i="1"/>
  <c r="H978" i="1"/>
  <c r="I977" i="1"/>
  <c r="H977" i="1"/>
  <c r="H976" i="1"/>
  <c r="H975" i="1"/>
  <c r="I966" i="1"/>
  <c r="I964" i="1"/>
  <c r="H964" i="1"/>
  <c r="I963" i="1"/>
  <c r="H963" i="1"/>
  <c r="I962" i="1"/>
  <c r="H962" i="1"/>
  <c r="I959" i="1"/>
  <c r="H959" i="1"/>
  <c r="I958" i="1"/>
  <c r="H958" i="1"/>
  <c r="I957" i="1"/>
  <c r="H957" i="1"/>
  <c r="I948" i="1"/>
  <c r="I947" i="1"/>
  <c r="I919" i="1"/>
  <c r="I917" i="1"/>
  <c r="H917" i="1"/>
  <c r="I903" i="1"/>
  <c r="H903" i="1"/>
  <c r="I723" i="1" l="1"/>
  <c r="H723" i="1"/>
  <c r="I712" i="1" l="1"/>
  <c r="I710" i="1"/>
  <c r="I709" i="1"/>
  <c r="I708" i="1"/>
  <c r="I707" i="1"/>
  <c r="I706" i="1"/>
  <c r="I705" i="1"/>
  <c r="I704" i="1"/>
  <c r="I703" i="1"/>
  <c r="I702" i="1"/>
  <c r="I700" i="1"/>
  <c r="I699" i="1"/>
  <c r="I698" i="1"/>
  <c r="I697" i="1"/>
  <c r="I696" i="1"/>
  <c r="I695" i="1"/>
  <c r="I694" i="1"/>
  <c r="I693" i="1"/>
  <c r="I692" i="1"/>
  <c r="I691" i="1"/>
  <c r="I690" i="1"/>
  <c r="I689" i="1"/>
  <c r="I688" i="1"/>
  <c r="I687" i="1"/>
  <c r="I685" i="1"/>
  <c r="I684" i="1"/>
  <c r="I683" i="1"/>
  <c r="I682" i="1"/>
  <c r="I681" i="1"/>
  <c r="I680" i="1"/>
  <c r="I679" i="1"/>
  <c r="I678" i="1"/>
  <c r="I677" i="1"/>
  <c r="I675" i="1"/>
  <c r="I674" i="1"/>
  <c r="I673" i="1"/>
  <c r="I672" i="1"/>
  <c r="I669" i="1"/>
  <c r="I667" i="1"/>
  <c r="I665" i="1"/>
  <c r="I663" i="1"/>
  <c r="I662" i="1"/>
  <c r="I661" i="1"/>
  <c r="I658" i="1"/>
  <c r="I657" i="1"/>
  <c r="I655" i="1"/>
  <c r="H654" i="1"/>
  <c r="I652" i="1"/>
  <c r="I651" i="1"/>
  <c r="I650" i="1"/>
  <c r="I648" i="1"/>
  <c r="I647" i="1"/>
  <c r="I646" i="1"/>
  <c r="I645" i="1"/>
  <c r="I644" i="1"/>
  <c r="I643" i="1"/>
  <c r="I642" i="1"/>
  <c r="I641" i="1"/>
  <c r="I640" i="1"/>
  <c r="I637" i="1"/>
  <c r="I636" i="1"/>
  <c r="I635" i="1"/>
  <c r="I634" i="1"/>
  <c r="I632" i="1"/>
  <c r="I631" i="1"/>
  <c r="I630" i="1"/>
  <c r="I626" i="1"/>
  <c r="I625" i="1"/>
  <c r="I624" i="1"/>
  <c r="I622" i="1"/>
  <c r="I621" i="1"/>
  <c r="I619" i="1"/>
  <c r="I616" i="1"/>
  <c r="H616" i="1"/>
  <c r="I615" i="1"/>
  <c r="I614" i="1"/>
  <c r="I613" i="1"/>
  <c r="H609" i="1"/>
  <c r="I607" i="1"/>
  <c r="I606" i="1"/>
  <c r="I605" i="1"/>
  <c r="I604" i="1"/>
  <c r="I600" i="1"/>
  <c r="I599" i="1"/>
  <c r="I598" i="1"/>
  <c r="I597" i="1"/>
  <c r="H595" i="1"/>
  <c r="I594" i="1"/>
  <c r="I593" i="1"/>
  <c r="I592" i="1"/>
  <c r="I591" i="1"/>
  <c r="I590" i="1"/>
  <c r="I588" i="1"/>
  <c r="I587" i="1"/>
  <c r="I586" i="1"/>
  <c r="I585" i="1"/>
  <c r="I584" i="1"/>
  <c r="I583" i="1"/>
  <c r="I581" i="1"/>
  <c r="I579" i="1"/>
  <c r="I577" i="1"/>
  <c r="H575" i="1"/>
  <c r="H574" i="1"/>
  <c r="I573" i="1"/>
  <c r="I572" i="1"/>
  <c r="I570" i="1"/>
  <c r="I569" i="1"/>
  <c r="I567" i="1"/>
  <c r="I565" i="1"/>
  <c r="I564" i="1"/>
  <c r="I563" i="1"/>
  <c r="I562" i="1"/>
  <c r="I561" i="1"/>
  <c r="I560" i="1"/>
  <c r="I559" i="1"/>
  <c r="I558" i="1"/>
  <c r="I557" i="1"/>
  <c r="I556" i="1"/>
  <c r="I555" i="1"/>
  <c r="I554" i="1"/>
  <c r="I550" i="1"/>
  <c r="I549" i="1"/>
  <c r="I548" i="1"/>
  <c r="I547" i="1"/>
  <c r="I546" i="1"/>
  <c r="I545" i="1"/>
  <c r="I544" i="1"/>
  <c r="I543" i="1"/>
  <c r="I542" i="1"/>
  <c r="I541" i="1"/>
  <c r="H541" i="1"/>
  <c r="H540" i="1"/>
  <c r="I539" i="1"/>
  <c r="H539" i="1"/>
  <c r="I538" i="1"/>
  <c r="I537" i="1"/>
  <c r="H527" i="1" l="1"/>
  <c r="H525" i="1"/>
  <c r="H521" i="1"/>
  <c r="H520" i="1"/>
  <c r="H516" i="1"/>
  <c r="I508" i="1" l="1"/>
  <c r="I507" i="1"/>
  <c r="I506" i="1"/>
  <c r="I505" i="1"/>
  <c r="I504" i="1"/>
  <c r="H504" i="1"/>
  <c r="I503" i="1"/>
  <c r="I502" i="1"/>
  <c r="I501" i="1"/>
  <c r="I500" i="1"/>
  <c r="I499" i="1"/>
  <c r="I491" i="1" l="1"/>
  <c r="I489" i="1"/>
  <c r="AE361" i="1"/>
  <c r="AE360" i="1"/>
  <c r="I323" i="1"/>
  <c r="AE322" i="1"/>
  <c r="AE321" i="1"/>
  <c r="AE320" i="1"/>
  <c r="AE319" i="1"/>
  <c r="AE318" i="1"/>
  <c r="AE317" i="1"/>
  <c r="AE316" i="1"/>
  <c r="AE315" i="1"/>
  <c r="AE314" i="1"/>
  <c r="AE313" i="1"/>
  <c r="AE312" i="1"/>
  <c r="AE311" i="1"/>
  <c r="AE310" i="1"/>
  <c r="AE309" i="1"/>
  <c r="AE308" i="1"/>
  <c r="AE307" i="1"/>
  <c r="AE306"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8" i="1"/>
  <c r="AE277" i="1"/>
  <c r="AE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H251" i="1"/>
  <c r="AE250" i="1"/>
  <c r="AE248" i="1"/>
  <c r="H127" i="1" l="1"/>
  <c r="I31" i="1" l="1"/>
  <c r="H31" i="1"/>
  <c r="AA12" i="1"/>
</calcChain>
</file>

<file path=xl/comments1.xml><?xml version="1.0" encoding="utf-8"?>
<comments xmlns="http://schemas.openxmlformats.org/spreadsheetml/2006/main">
  <authors>
    <author>Autor</author>
    <author>DIEGO MAURICIO RESTREPO ARBOLEDA</author>
    <author>LUZ ANGELA HERRERA TABORDA</author>
  </authors>
  <commentList>
    <comment ref="P85" authorId="0" shapeId="0">
      <text>
        <r>
          <rPr>
            <sz val="9"/>
            <color indexed="81"/>
            <rFont val="Tahoma"/>
            <family val="2"/>
          </rPr>
          <t xml:space="preserve">Por favor seleccione el Programa del Plan de Desarrollo
</t>
        </r>
      </text>
    </comment>
    <comment ref="P94" authorId="0" shapeId="0">
      <text>
        <r>
          <rPr>
            <sz val="9"/>
            <color indexed="81"/>
            <rFont val="Tahoma"/>
            <family val="2"/>
          </rPr>
          <t xml:space="preserve">Por favor seleccione el Programa del Plan de Desarrollo
</t>
        </r>
      </text>
    </comment>
    <comment ref="P99" authorId="0" shapeId="0">
      <text>
        <r>
          <rPr>
            <sz val="9"/>
            <color indexed="81"/>
            <rFont val="Tahoma"/>
            <family val="2"/>
          </rPr>
          <t xml:space="preserve">Por favor seleccione el Programa del Plan de Desarrollo
</t>
        </r>
      </text>
    </comment>
    <comment ref="C476" authorId="0" shapeId="0">
      <text>
        <r>
          <rPr>
            <b/>
            <sz val="9"/>
            <color indexed="81"/>
            <rFont val="Tahoma"/>
            <family val="2"/>
          </rPr>
          <t xml:space="preserve">Autor:
</t>
        </r>
      </text>
    </comment>
    <comment ref="H543" authorId="1" shapeId="0">
      <text>
        <r>
          <rPr>
            <b/>
            <sz val="9"/>
            <color indexed="81"/>
            <rFont val="Tahoma"/>
            <family val="2"/>
          </rPr>
          <t>DIEGO MAURICIO RESTREPO ARBOLEDA:</t>
        </r>
        <r>
          <rPr>
            <sz val="9"/>
            <color indexed="81"/>
            <rFont val="Tahoma"/>
            <family val="2"/>
          </rPr>
          <t xml:space="preserve">
se trasladan $16.398.402 del C. de Tiquetes.
</t>
        </r>
      </text>
    </comment>
    <comment ref="I554" authorId="1" shapeId="0">
      <text>
        <r>
          <rPr>
            <b/>
            <sz val="9"/>
            <color indexed="81"/>
            <rFont val="Tahoma"/>
            <family val="2"/>
          </rPr>
          <t>DIEGO MAURICIO RESTREPO ARBOLEDA:</t>
        </r>
        <r>
          <rPr>
            <sz val="9"/>
            <color indexed="81"/>
            <rFont val="Tahoma"/>
            <family val="2"/>
          </rPr>
          <t xml:space="preserve">
se trasladan 50 n¿millones para actualización, psoporte y mantenimiento herramienta monitoreo (correo de hernando zapata)
</t>
        </r>
      </text>
    </comment>
    <comment ref="H566" authorId="0" shapeId="0">
      <text>
        <r>
          <rPr>
            <sz val="8"/>
            <color indexed="81"/>
            <rFont val="Tahoma"/>
            <family val="2"/>
          </rPr>
          <t xml:space="preserve">luz angela
Tiene VF 25.000.000
</t>
        </r>
      </text>
    </comment>
    <comment ref="I568" authorId="2" shapeId="0">
      <text>
        <r>
          <rPr>
            <sz val="9"/>
            <color indexed="81"/>
            <rFont val="Tahoma"/>
            <family val="2"/>
          </rPr>
          <t xml:space="preserve">Tiene VF. $ 526.332.052
</t>
        </r>
      </text>
    </comment>
    <comment ref="I581" authorId="1" shapeId="0">
      <text>
        <r>
          <rPr>
            <b/>
            <sz val="9"/>
            <color indexed="81"/>
            <rFont val="Tahoma"/>
            <family val="2"/>
          </rPr>
          <t>DIEGO MAURICIO RESTREPO ARBOLEDA:</t>
        </r>
        <r>
          <rPr>
            <sz val="9"/>
            <color indexed="81"/>
            <rFont val="Tahoma"/>
            <family val="2"/>
          </rPr>
          <t xml:space="preserve">
Aprobado acta 08 del CIC
</t>
        </r>
      </text>
    </comment>
    <comment ref="I595" authorId="1" shapeId="0">
      <text>
        <r>
          <rPr>
            <b/>
            <sz val="9"/>
            <color indexed="81"/>
            <rFont val="Tahoma"/>
            <family val="2"/>
          </rPr>
          <t>DIEGO MAURICIO RESTREPO ARBOLEDA:</t>
        </r>
        <r>
          <rPr>
            <sz val="9"/>
            <color indexed="81"/>
            <rFont val="Tahoma"/>
            <family val="2"/>
          </rPr>
          <t xml:space="preserve">
se hizo ajuste con giro directo (hernando zapata)
</t>
        </r>
      </text>
    </comment>
    <comment ref="I596" authorId="2" shapeId="0">
      <text>
        <r>
          <rPr>
            <b/>
            <sz val="9"/>
            <color indexed="81"/>
            <rFont val="Tahoma"/>
            <family val="2"/>
          </rPr>
          <t>Tiene Nec $ 11.392.108</t>
        </r>
        <r>
          <rPr>
            <sz val="9"/>
            <color indexed="81"/>
            <rFont val="Tahoma"/>
            <family val="2"/>
          </rPr>
          <t xml:space="preserve">
</t>
        </r>
      </text>
    </comment>
    <comment ref="I601" authorId="2" shapeId="0">
      <text>
        <r>
          <rPr>
            <b/>
            <sz val="9"/>
            <color indexed="81"/>
            <rFont val="Tahoma"/>
            <family val="2"/>
          </rPr>
          <t>Tiene Nec. $ 7.244.415</t>
        </r>
        <r>
          <rPr>
            <sz val="9"/>
            <color indexed="81"/>
            <rFont val="Tahoma"/>
            <family val="2"/>
          </rPr>
          <t xml:space="preserve">
</t>
        </r>
      </text>
    </comment>
    <comment ref="I602" authorId="2" shapeId="0">
      <text>
        <r>
          <rPr>
            <sz val="9"/>
            <color indexed="81"/>
            <rFont val="Tahoma"/>
            <family val="2"/>
          </rPr>
          <t xml:space="preserve">tiene Nec. $ 17.208.426
</t>
        </r>
      </text>
    </comment>
    <comment ref="H604" authorId="1" shapeId="0">
      <text>
        <r>
          <rPr>
            <b/>
            <sz val="9"/>
            <color indexed="81"/>
            <rFont val="Tahoma"/>
            <family val="2"/>
          </rPr>
          <t>DIEGO MAURICIO RESTREPO ARBOLEDA:</t>
        </r>
        <r>
          <rPr>
            <sz val="9"/>
            <color indexed="81"/>
            <rFont val="Tahoma"/>
            <family val="2"/>
          </rPr>
          <t xml:space="preserve">
Se traslada 90 millones para el contrato de personal temporal
</t>
        </r>
      </text>
    </comment>
    <comment ref="H605" authorId="1" shapeId="0">
      <text>
        <r>
          <rPr>
            <b/>
            <sz val="9"/>
            <color indexed="81"/>
            <rFont val="Tahoma"/>
            <family val="2"/>
          </rPr>
          <t>DIEGO MAURICIO RESTREPO ARBOLEDA:</t>
        </r>
        <r>
          <rPr>
            <sz val="9"/>
            <color indexed="81"/>
            <rFont val="Tahoma"/>
            <family val="2"/>
          </rPr>
          <t xml:space="preserve">
se traslada el ppto. Para el contrato de personal tempral
</t>
        </r>
      </text>
    </comment>
    <comment ref="H606" authorId="1" shapeId="0">
      <text>
        <r>
          <rPr>
            <b/>
            <sz val="9"/>
            <color indexed="81"/>
            <rFont val="Tahoma"/>
            <family val="2"/>
          </rPr>
          <t>DIEGO MAURICIO RESTREPO ARBOLEDA:</t>
        </r>
        <r>
          <rPr>
            <sz val="9"/>
            <color indexed="81"/>
            <rFont val="Tahoma"/>
            <family val="2"/>
          </rPr>
          <t xml:space="preserve">
se traslada todo el ppto para el contrato de personal temporal
</t>
        </r>
      </text>
    </comment>
    <comment ref="H612" authorId="1" shapeId="0">
      <text>
        <r>
          <rPr>
            <b/>
            <sz val="9"/>
            <color indexed="81"/>
            <rFont val="Tahoma"/>
            <family val="2"/>
          </rPr>
          <t>DIEGO MAURICIO RESTREPO ARBOLEDA:</t>
        </r>
        <r>
          <rPr>
            <sz val="9"/>
            <color indexed="81"/>
            <rFont val="Tahoma"/>
            <family val="2"/>
          </rPr>
          <t xml:space="preserve">
 Se trasladan 12mil millones para tafia, por inversion, dfe los cuales se da CDP por $9.804.800
</t>
        </r>
      </text>
    </comment>
    <comment ref="I617" authorId="2" shapeId="0">
      <text>
        <r>
          <rPr>
            <b/>
            <sz val="9"/>
            <color indexed="81"/>
            <rFont val="Tahoma"/>
            <family val="2"/>
          </rPr>
          <t>Tiene Nec. $ 203.297.696</t>
        </r>
      </text>
    </comment>
    <comment ref="I626" authorId="1" shapeId="0">
      <text>
        <r>
          <rPr>
            <b/>
            <sz val="9"/>
            <color indexed="81"/>
            <rFont val="Tahoma"/>
            <family val="2"/>
          </rPr>
          <t>DIEGO MAURICIO RESTREPO ARBOLEDA:</t>
        </r>
        <r>
          <rPr>
            <sz val="9"/>
            <color indexed="81"/>
            <rFont val="Tahoma"/>
            <family val="2"/>
          </rPr>
          <t xml:space="preserve">
aprobado en acta 08 del CIC
</t>
        </r>
      </text>
    </comment>
    <comment ref="I629" authorId="1" shapeId="0">
      <text>
        <r>
          <rPr>
            <b/>
            <sz val="9"/>
            <color indexed="81"/>
            <rFont val="Tahoma"/>
            <family val="2"/>
          </rPr>
          <t>DIEGO MAURICIO RESTREPO ARBOLEDA:</t>
        </r>
        <r>
          <rPr>
            <sz val="9"/>
            <color indexed="81"/>
            <rFont val="Tahoma"/>
            <family val="2"/>
          </rPr>
          <t xml:space="preserve">
Se traslada $63.600.000 para Contratar ka compra de jabon lubircnates cadenas
</t>
        </r>
      </text>
    </comment>
    <comment ref="H675" authorId="1" shapeId="0">
      <text>
        <r>
          <rPr>
            <b/>
            <sz val="9"/>
            <color indexed="81"/>
            <rFont val="Tahoma"/>
            <family val="2"/>
          </rPr>
          <t>DIEGO MAURICIO RESTREPO ARBOLEDA:</t>
        </r>
        <r>
          <rPr>
            <sz val="9"/>
            <color indexed="81"/>
            <rFont val="Tahoma"/>
            <family val="2"/>
          </rPr>
          <t xml:space="preserve">
se traslada $18.122.510 para la compra de un alcoholimetro.
</t>
        </r>
      </text>
    </comment>
    <comment ref="H682" authorId="1" shapeId="0">
      <text>
        <r>
          <rPr>
            <b/>
            <sz val="9"/>
            <color indexed="81"/>
            <rFont val="Tahoma"/>
            <family val="2"/>
          </rPr>
          <t>DIEGO MAURICIO RESTREPO ARBOLEDA:</t>
        </r>
        <r>
          <rPr>
            <sz val="9"/>
            <color indexed="81"/>
            <rFont val="Tahoma"/>
            <family val="2"/>
          </rPr>
          <t xml:space="preserve">
Se le trasladaron 224.696.926 del Proyecto Modernizacion fabricacion de rones
</t>
        </r>
      </text>
    </comment>
    <comment ref="H685" authorId="1" shapeId="0">
      <text>
        <r>
          <rPr>
            <b/>
            <sz val="9"/>
            <color indexed="81"/>
            <rFont val="Tahoma"/>
            <family val="2"/>
          </rPr>
          <t>DIEGO MAURICIO RESTREPO ARBOLEDA:</t>
        </r>
        <r>
          <rPr>
            <sz val="9"/>
            <color indexed="81"/>
            <rFont val="Tahoma"/>
            <family val="2"/>
          </rPr>
          <t xml:space="preserve">
se le traslada 130578.244 del proyecto Modernizacion fabriucaciond e rones.
Y se le traslada 500 millones del proyecto tanques ampliacion preparacion
</t>
        </r>
      </text>
    </comment>
    <comment ref="I686" authorId="2" shapeId="0">
      <text>
        <r>
          <rPr>
            <b/>
            <sz val="9"/>
            <color indexed="81"/>
            <rFont val="Tahoma"/>
            <family val="2"/>
          </rPr>
          <t>Tiene Contrato $ 1.432.760.000</t>
        </r>
      </text>
    </comment>
    <comment ref="H687" authorId="1" shapeId="0">
      <text>
        <r>
          <rPr>
            <b/>
            <sz val="9"/>
            <color indexed="81"/>
            <rFont val="Tahoma"/>
            <family val="2"/>
          </rPr>
          <t>DIEGO MAURICIO RESTREPO ARBOLEDA:</t>
        </r>
        <r>
          <rPr>
            <sz val="9"/>
            <color indexed="81"/>
            <rFont val="Tahoma"/>
            <family val="2"/>
          </rPr>
          <t xml:space="preserve">
se trasladaron 500 millones para sistema de insp. Nivel y tapa</t>
        </r>
      </text>
    </comment>
    <comment ref="H688" authorId="1" shapeId="0">
      <text>
        <r>
          <rPr>
            <b/>
            <sz val="9"/>
            <color indexed="81"/>
            <rFont val="Tahoma"/>
            <family val="2"/>
          </rPr>
          <t xml:space="preserve">DIEGO MAURICIO RESTREPO ARBOLEDA: Según Decreto 2018070001250 del 10/05/2018 se le adjudica la suma de $3.537.983.974 </t>
        </r>
      </text>
    </comment>
    <comment ref="H689" authorId="1" shapeId="0">
      <text>
        <r>
          <rPr>
            <b/>
            <sz val="9"/>
            <color indexed="81"/>
            <rFont val="Tahoma"/>
            <family val="2"/>
          </rPr>
          <t>DIEGO MAURICIO RESTREPO ARBOLEDA:</t>
        </r>
        <r>
          <rPr>
            <sz val="9"/>
            <color indexed="81"/>
            <rFont val="Tahoma"/>
            <family val="2"/>
          </rPr>
          <t xml:space="preserve">
Se traslada $130.000.000 para Mejoramiento y Adecuación Infraestructura física de la FLA.
</t>
        </r>
      </text>
    </comment>
    <comment ref="H694" authorId="1" shapeId="0">
      <text>
        <r>
          <rPr>
            <b/>
            <sz val="9"/>
            <color indexed="81"/>
            <rFont val="Tahoma"/>
            <family val="2"/>
          </rPr>
          <t>DIEGO MAURICIO RESTREPO ARBOLEDA:</t>
        </r>
        <r>
          <rPr>
            <sz val="9"/>
            <color indexed="81"/>
            <rFont val="Tahoma"/>
            <family val="2"/>
          </rPr>
          <t xml:space="preserve">
SE TRSALDA $4.380.793 PARA IMPL. DE LINEAS DE VIDA ACTA 017 (04/05/2018)
</t>
        </r>
      </text>
    </comment>
    <comment ref="H713" authorId="1" shapeId="0">
      <text>
        <r>
          <rPr>
            <b/>
            <sz val="9"/>
            <color indexed="81"/>
            <rFont val="Tahoma"/>
            <family val="2"/>
          </rPr>
          <t>DIEGO MAURICIO RESTREPO ARBOLEDA:</t>
        </r>
        <r>
          <rPr>
            <sz val="9"/>
            <color indexed="81"/>
            <rFont val="Tahoma"/>
            <family val="2"/>
          </rPr>
          <t xml:space="preserve">
presupuesto inicial es de $25.441.678.100, 
Se trasladan 6.000 mil millones para Suministro de Tafia Ron 1 año
</t>
        </r>
      </text>
    </comment>
    <comment ref="C903" authorId="0" shapeId="0">
      <text>
        <r>
          <rPr>
            <b/>
            <sz val="9"/>
            <color indexed="81"/>
            <rFont val="Tahoma"/>
            <family val="2"/>
          </rPr>
          <t>Autor:</t>
        </r>
        <r>
          <rPr>
            <sz val="9"/>
            <color indexed="81"/>
            <rFont val="Tahoma"/>
            <family val="2"/>
          </rPr>
          <t xml:space="preserve">
Este objeto NO APLICA para publicación del PAA 2018 en SECOP II por tratarse de la actualización de una Vigencia Futura del contrato en ejecución</t>
        </r>
      </text>
    </comment>
    <comment ref="H903" authorId="0" shapeId="0">
      <text>
        <r>
          <rPr>
            <b/>
            <sz val="9"/>
            <color indexed="81"/>
            <rFont val="Tahoma"/>
            <family val="2"/>
          </rPr>
          <t>Autor:</t>
        </r>
        <r>
          <rPr>
            <sz val="9"/>
            <color indexed="81"/>
            <rFont val="Tahoma"/>
            <family val="2"/>
          </rPr>
          <t xml:space="preserve">
Valor total $39.952.630.768</t>
        </r>
      </text>
    </comment>
    <comment ref="I903" authorId="0" shapeId="0">
      <text>
        <r>
          <rPr>
            <b/>
            <sz val="9"/>
            <color indexed="81"/>
            <rFont val="Tahoma"/>
            <family val="2"/>
          </rPr>
          <t>Autor:</t>
        </r>
        <r>
          <rPr>
            <sz val="9"/>
            <color indexed="81"/>
            <rFont val="Tahoma"/>
            <family val="2"/>
          </rPr>
          <t xml:space="preserve">
Valor total $39.952.630.768</t>
        </r>
      </text>
    </comment>
    <comment ref="W903" authorId="0" shapeId="0">
      <text>
        <r>
          <rPr>
            <b/>
            <sz val="9"/>
            <color indexed="81"/>
            <rFont val="Tahoma"/>
            <family val="2"/>
          </rPr>
          <t>Autor:</t>
        </r>
        <r>
          <rPr>
            <sz val="9"/>
            <color indexed="81"/>
            <rFont val="Tahoma"/>
            <family val="2"/>
          </rPr>
          <t xml:space="preserve">
AMPLIACIÓN, RECTIFICACIÓN Y PAVIMENTACIÓN DE LA VÍA ANORÍ – EL LIMÓN, EN LA SUBREGIÓN NORDESTE DEL DEPARTAMENTO DE ANTIOQUIA. Contrato de obra 4600006148 de 2016
Vigencia 2018:
A-.9.1/1120/4-2152/310503000/182168001 $ 6.727.295.279 Necesidad 21449 de 03/05/2018</t>
        </r>
      </text>
    </comment>
    <comment ref="C904" authorId="0" shapeId="0">
      <text>
        <r>
          <rPr>
            <b/>
            <sz val="9"/>
            <color indexed="81"/>
            <rFont val="Tahoma"/>
            <family val="2"/>
          </rPr>
          <t>Autor:</t>
        </r>
        <r>
          <rPr>
            <sz val="9"/>
            <color indexed="81"/>
            <rFont val="Tahoma"/>
            <family val="2"/>
          </rPr>
          <t xml:space="preserve">
Este objeto NO APLICA para publicación del PAA 2018 en SECOP II por tratarse de la actualización de una Vigencia Futura del contrato en ejecución</t>
        </r>
      </text>
    </comment>
    <comment ref="H914" authorId="0" shapeId="0">
      <text>
        <r>
          <rPr>
            <b/>
            <sz val="9"/>
            <color indexed="81"/>
            <rFont val="Tahoma"/>
            <family val="2"/>
          </rPr>
          <t>Autor:</t>
        </r>
        <r>
          <rPr>
            <sz val="9"/>
            <color indexed="81"/>
            <rFont val="Tahoma"/>
            <family val="2"/>
          </rPr>
          <t xml:space="preserve">
Valor total ppto  2018: 14.000.000.000+13.277.504.839+3.000.000.000=30.277.504.839
Valor pptos oficiales 2017: 31.089,114.360</t>
        </r>
      </text>
    </comment>
    <comment ref="H918" authorId="0" shapeId="0">
      <text>
        <r>
          <rPr>
            <b/>
            <sz val="9"/>
            <color indexed="81"/>
            <rFont val="Tahoma"/>
            <family val="2"/>
          </rPr>
          <t>Autor:</t>
        </r>
        <r>
          <rPr>
            <sz val="9"/>
            <color indexed="81"/>
            <rFont val="Tahoma"/>
            <family val="2"/>
          </rPr>
          <t xml:space="preserve">
Valor Adjudicado $427.521.483 según Resolución S2017060178050 de 21/12/2017; con recursos de 2017 por Valor de $50.121.482 y recursos de 2018 por $377.400.000</t>
        </r>
      </text>
    </comment>
    <comment ref="W918" authorId="0" shapeId="0">
      <text>
        <r>
          <rPr>
            <b/>
            <sz val="9"/>
            <color indexed="81"/>
            <rFont val="Tahoma"/>
            <family val="2"/>
          </rPr>
          <t>Autor:</t>
        </r>
        <r>
          <rPr>
            <sz val="9"/>
            <color indexed="81"/>
            <rFont val="Tahoma"/>
            <family val="2"/>
          </rPr>
          <t xml:space="preserve">
Valor total $444.000.000:
Vigencia 2017:  A.9.10/1120/0-4812/310502000/180038001 $66.600.000 Necesidad 18958 de 26/09/2017
Vigencia Futura 2018: $377.400.000
Vigencia 2018:
A-.9.10 /1120/4-4812/310502000/180038001 $66.600.000 Necesidad 21197 de 05/03/2018</t>
        </r>
      </text>
    </comment>
    <comment ref="W919" authorId="0" shapeId="0">
      <text>
        <r>
          <rPr>
            <b/>
            <sz val="9"/>
            <color indexed="81"/>
            <rFont val="Tahoma"/>
            <family val="2"/>
          </rPr>
          <t>Autor:</t>
        </r>
        <r>
          <rPr>
            <sz val="9"/>
            <color indexed="81"/>
            <rFont val="Tahoma"/>
            <family val="2"/>
          </rPr>
          <t xml:space="preserve">
Valor total 56.000.000:
Vigencia 2017: A.9.10/1120/0-4812/310502000/180038001 $8.400.000 Necesidad xxx de 25/09/2017 
Vigencia Futura 2018: $47.600.000</t>
        </r>
      </text>
    </comment>
    <comment ref="AD928" authorId="0" shapeId="0">
      <text>
        <r>
          <rPr>
            <b/>
            <sz val="9"/>
            <color indexed="81"/>
            <rFont val="Tahoma"/>
            <family val="2"/>
          </rPr>
          <t>Autor:</t>
        </r>
        <r>
          <rPr>
            <sz val="9"/>
            <color indexed="81"/>
            <rFont val="Tahoma"/>
            <family val="2"/>
          </rPr>
          <t xml:space="preserve">
A 07/11/2017 inicia trámite para la suscripción del convenio 2017-AS-20-0012
Recursos de vigencias futuras EXCEPCIONALES 2018</t>
        </r>
      </text>
    </comment>
    <comment ref="AD929" authorId="0" shapeId="0">
      <text>
        <r>
          <rPr>
            <b/>
            <sz val="9"/>
            <color indexed="81"/>
            <rFont val="Tahoma"/>
            <family val="2"/>
          </rPr>
          <t>Autor:</t>
        </r>
        <r>
          <rPr>
            <sz val="9"/>
            <color indexed="81"/>
            <rFont val="Tahoma"/>
            <family val="2"/>
          </rPr>
          <t xml:space="preserve">
A 07/11/2017 inicia trámite para la suscripción del convenio 2017-AS-20-0013
</t>
        </r>
      </text>
    </comment>
    <comment ref="AD930" authorId="0" shapeId="0">
      <text>
        <r>
          <rPr>
            <b/>
            <sz val="9"/>
            <color indexed="81"/>
            <rFont val="Tahoma"/>
            <family val="2"/>
          </rPr>
          <t>Autor:</t>
        </r>
        <r>
          <rPr>
            <sz val="9"/>
            <color indexed="81"/>
            <rFont val="Tahoma"/>
            <family val="2"/>
          </rPr>
          <t xml:space="preserve">
A 07/11/2017 inicia trámite para la suscripción del convenio 2017-AS-20-0014</t>
        </r>
      </text>
    </comment>
    <comment ref="AD932" authorId="0" shapeId="0">
      <text>
        <r>
          <rPr>
            <b/>
            <sz val="9"/>
            <color indexed="81"/>
            <rFont val="Tahoma"/>
            <family val="2"/>
          </rPr>
          <t>Autor:</t>
        </r>
        <r>
          <rPr>
            <sz val="9"/>
            <color indexed="81"/>
            <rFont val="Tahoma"/>
            <family val="2"/>
          </rPr>
          <t xml:space="preserve">
A 07/11/2017 inicia trámite para la suscripción del convenio 2017-AS-20-0016</t>
        </r>
      </text>
    </comment>
    <comment ref="AD935" authorId="0" shapeId="0">
      <text>
        <r>
          <rPr>
            <b/>
            <sz val="9"/>
            <color indexed="81"/>
            <rFont val="Tahoma"/>
            <family val="2"/>
          </rPr>
          <t>Autor:</t>
        </r>
        <r>
          <rPr>
            <sz val="9"/>
            <color indexed="81"/>
            <rFont val="Tahoma"/>
            <family val="2"/>
          </rPr>
          <t xml:space="preserve">
A 07/11/2017 inicia trámite para la suscripción del convenio 2017-AS-20-0019
</t>
        </r>
      </text>
    </comment>
    <comment ref="AD936" authorId="0" shapeId="0">
      <text>
        <r>
          <rPr>
            <b/>
            <sz val="9"/>
            <color indexed="81"/>
            <rFont val="Tahoma"/>
            <family val="2"/>
          </rPr>
          <t>Autor:</t>
        </r>
        <r>
          <rPr>
            <sz val="9"/>
            <color indexed="81"/>
            <rFont val="Tahoma"/>
            <family val="2"/>
          </rPr>
          <t xml:space="preserve">
A 07/11/2017 inicia trámite para la suscripción del convenio 2017-AS-20-0020</t>
        </r>
      </text>
    </comment>
    <comment ref="AD938" authorId="0" shapeId="0">
      <text>
        <r>
          <rPr>
            <b/>
            <sz val="9"/>
            <color indexed="81"/>
            <rFont val="Tahoma"/>
            <family val="2"/>
          </rPr>
          <t>Autor:</t>
        </r>
        <r>
          <rPr>
            <sz val="9"/>
            <color indexed="81"/>
            <rFont val="Tahoma"/>
            <family val="2"/>
          </rPr>
          <t xml:space="preserve">
 A 07/11/2017 inicia trámite para la suscripción del convenio 2017-AS-20-0022</t>
        </r>
      </text>
    </comment>
    <comment ref="AD939" authorId="0" shapeId="0">
      <text>
        <r>
          <rPr>
            <b/>
            <sz val="9"/>
            <color indexed="81"/>
            <rFont val="Tahoma"/>
            <family val="2"/>
          </rPr>
          <t>Autor:</t>
        </r>
        <r>
          <rPr>
            <sz val="9"/>
            <color indexed="81"/>
            <rFont val="Tahoma"/>
            <family val="2"/>
          </rPr>
          <t xml:space="preserve">
A 07/11/2017 inicia trámite para la suscripción del convenio 2017-AS-20-0023</t>
        </r>
      </text>
    </comment>
    <comment ref="AD940" authorId="0" shapeId="0">
      <text>
        <r>
          <rPr>
            <b/>
            <sz val="9"/>
            <color indexed="81"/>
            <rFont val="Tahoma"/>
            <family val="2"/>
          </rPr>
          <t>Autor:</t>
        </r>
        <r>
          <rPr>
            <sz val="9"/>
            <color indexed="81"/>
            <rFont val="Tahoma"/>
            <family val="2"/>
          </rPr>
          <t xml:space="preserve">
A 07/11/2017 inicia trámite para la suscripción del convenio  2017-AS-20-0024</t>
        </r>
      </text>
    </comment>
    <comment ref="B941" authorId="0" shapeId="0">
      <text>
        <r>
          <rPr>
            <b/>
            <sz val="9"/>
            <color indexed="81"/>
            <rFont val="Tahoma"/>
            <family val="2"/>
          </rPr>
          <t>Autor:</t>
        </r>
        <r>
          <rPr>
            <sz val="9"/>
            <color indexed="81"/>
            <rFont val="Tahoma"/>
            <family val="2"/>
          </rPr>
          <t xml:space="preserve">
Código UNSPSC 95111612 Producto : Carretera secundaria</t>
        </r>
      </text>
    </comment>
    <comment ref="C947" authorId="0" shapeId="0">
      <text>
        <r>
          <rPr>
            <b/>
            <sz val="9"/>
            <color indexed="81"/>
            <rFont val="Tahoma"/>
            <family val="2"/>
          </rPr>
          <t>Autor:</t>
        </r>
        <r>
          <rPr>
            <sz val="9"/>
            <color indexed="81"/>
            <rFont val="Tahoma"/>
            <family val="2"/>
          </rPr>
          <t xml:space="preserve">
Objeto inicial: 
Mejoramiento Conexión Vial Aburrá Norte.  (km de vías en el desarrollo vial Aburra-Norte construidas, operadas, mantenidas y rehabilitadas)
NOTA: pago a realizar al concesionario a traves del recaudo de la valorizacion de la via</t>
        </r>
      </text>
    </comment>
    <comment ref="W948" authorId="0" shapeId="0">
      <text>
        <r>
          <rPr>
            <b/>
            <sz val="9"/>
            <color indexed="81"/>
            <rFont val="Tahoma"/>
            <family val="2"/>
          </rPr>
          <t>Autor:</t>
        </r>
        <r>
          <rPr>
            <sz val="9"/>
            <color indexed="81"/>
            <rFont val="Tahoma"/>
            <family val="2"/>
          </rPr>
          <t xml:space="preserve">
Suministro e instalación de la señalización vertical informativa elevada en la red vial a cargo del Departamento de Antioquia, subregión del suroeste.
Vigencia 2018: Valor total $1.380.000.000:
A-.9.4/1120/4-1011/310503000/180031001 $ 1.000.000.000  Necesidad 21410 de 17/04/2018 reemplaza la Necesidad 21221 de 13/03/2018 por modificación de objeto del CDP 3500039562 del 20/03/2018
A-.9.4/1120/0-3120/310503000/180031001 $380.000.000 Necesidad 21411 de 17/04/2018 reemplaza la  Necesidad 21222 de 13/03/2018 por modificación de objeto del CDP 3500039562 del 20/03/2018</t>
        </r>
      </text>
    </comment>
    <comment ref="W949" authorId="0" shapeId="0">
      <text>
        <r>
          <rPr>
            <b/>
            <sz val="9"/>
            <color indexed="81"/>
            <rFont val="Tahoma"/>
            <family val="2"/>
          </rPr>
          <t>Autor:</t>
        </r>
        <r>
          <rPr>
            <sz val="9"/>
            <color indexed="81"/>
            <rFont val="Tahoma"/>
            <family val="2"/>
          </rPr>
          <t xml:space="preserve">
Interventoria técnica, administrativa, financiera, ambiental y legal para el suministro e instalación de la señalización vertical informativa elevada en la red vial a cargo del Departamento de Antioquia, subregión del suroeste.
Vigencia 2018:
A-.9.4/1120/0-3120/310503000/180031001 $ 120.000.000 Necesidad 21412 de 17/04/2018 reemplaza la Necesidad 21223 de 13/03/2018 por modificación de objeto del CDP 3500039561 del 20/03/2018</t>
        </r>
      </text>
    </comment>
    <comment ref="B974" authorId="0" shapeId="0">
      <text>
        <r>
          <rPr>
            <b/>
            <sz val="9"/>
            <color indexed="81"/>
            <rFont val="Tahoma"/>
            <family val="2"/>
          </rPr>
          <t>Autor:</t>
        </r>
        <r>
          <rPr>
            <sz val="9"/>
            <color indexed="81"/>
            <rFont val="Tahoma"/>
            <family val="2"/>
          </rPr>
          <t xml:space="preserve">
81112501: Servicio de licencias del software del computador</t>
        </r>
      </text>
    </comment>
    <comment ref="C976" authorId="0" shapeId="0">
      <text>
        <r>
          <rPr>
            <b/>
            <sz val="9"/>
            <color indexed="81"/>
            <rFont val="Tahoma"/>
            <family val="2"/>
          </rPr>
          <t>Autor:</t>
        </r>
        <r>
          <rPr>
            <sz val="9"/>
            <color indexed="81"/>
            <rFont val="Tahoma"/>
            <family val="2"/>
          </rPr>
          <t xml:space="preserve">
ACTUALIZACION VIGENCIA FUTURA 6000002370, 6000002371  ADICIÓN 1 Y PRORROGA 1 AL CONTRATO INTERADMINISTRATIVO 4600006343 DE 2017 BRINDAR APOYO TÉCNICO, ADMINISTRATIVO, FINANCIERO, CONTABLE, PREDIAL,  LEGAL, SOCIAL, AMBIENTAL DE LOS PROYECTOS,   PROCESOS Y CONTRATOS LLEVADOS A CABO EN LA SECRETARIA DE INFRAESTRUCTURA FISICA DEL DEPARTAMENTO DE ANTIOQUIA
Vigencia 2018: Valor total de la Adición #1 $1.498.842.511:
AF.9.4/1120/0-1010/310503000/180035/001 $749.421.256 Necesidad 20967 de 26/01/2018
AF.9.4/1120/0-1010/320402000/180068/001 $749.421.255 Necesidad 20968 de 26/01/2018
OBSERVACIÓN: 
Fecha de Firma del Contrato 10 de marzo de 2017
Fecha de Inicio de Ejecución del Contrato 16 de marzo de 2017
Plazo de Ejecución del Contrato 9 Meses, sin sobrepasar el 15/12/2017
Prórroga 1: 5 meses más con nueva fecha de terminación 14/05/2018</t>
        </r>
      </text>
    </comment>
    <comment ref="H977" authorId="0" shapeId="0">
      <text>
        <r>
          <rPr>
            <b/>
            <sz val="9"/>
            <color indexed="81"/>
            <rFont val="Tahoma"/>
            <family val="2"/>
          </rPr>
          <t>Autor:</t>
        </r>
        <r>
          <rPr>
            <sz val="9"/>
            <color indexed="81"/>
            <rFont val="Tahoma"/>
            <family val="2"/>
          </rPr>
          <t xml:space="preserve">
Valor total estimado PAA 2018 a 31/01/2018 por valar de $1.000 millones</t>
        </r>
      </text>
    </comment>
    <comment ref="W977" authorId="0" shapeId="0">
      <text>
        <r>
          <rPr>
            <b/>
            <sz val="9"/>
            <color indexed="81"/>
            <rFont val="Tahoma"/>
            <family val="2"/>
          </rPr>
          <t>Autor:</t>
        </r>
        <r>
          <rPr>
            <sz val="9"/>
            <color indexed="81"/>
            <rFont val="Tahoma"/>
            <family val="2"/>
          </rPr>
          <t xml:space="preserve">
Vigencia 2018: Valor total $2.100.000.000: 
A.9.4/1120/0-1010/310503000/180035001 $ 910.000.000 Necesidad 22207 de 25/06/2018 
A.15.10/1120/0-1010/310506000/180043001 $ 850.000.000 Necesidad 22208 de 25/06/2018 
A.15.10/1120/0-1010/310506000/180114001 $ 340.000.000  Necesidad 22209 de 25/06/2018</t>
        </r>
      </text>
    </comment>
    <comment ref="W979" authorId="0" shapeId="0">
      <text>
        <r>
          <rPr>
            <b/>
            <sz val="9"/>
            <color indexed="81"/>
            <rFont val="Tahoma"/>
            <family val="2"/>
          </rPr>
          <t>Autor:</t>
        </r>
        <r>
          <rPr>
            <sz val="9"/>
            <color indexed="81"/>
            <rFont val="Tahoma"/>
            <family val="2"/>
          </rPr>
          <t xml:space="preserve">
Vigencia 2018:
A.9.4 /1120/0-1010/310503000/180035001  $115.233.195 Necesidad 21914 de 18/06/2018</t>
        </r>
      </text>
    </comment>
    <comment ref="W980" authorId="0" shapeId="0">
      <text>
        <r>
          <rPr>
            <b/>
            <sz val="9"/>
            <color indexed="81"/>
            <rFont val="Tahoma"/>
            <family val="2"/>
          </rPr>
          <t>Autor:</t>
        </r>
        <r>
          <rPr>
            <sz val="9"/>
            <color indexed="81"/>
            <rFont val="Tahoma"/>
            <family val="2"/>
          </rPr>
          <t xml:space="preserve">
CONTRATO DE MANDATO PARA LA CONTRATACION DE UNA CENTRAL DE MEDIOS QUE PRESTE LOS SERVICIOS DE COMUNICACIÓN PUBLICA PARA LA PROMOCION Y DIVULGACION DE LOS PROYECTOS, PROGRAMAS Y ATIENDA LAS DEMAS NECESIDADES COMUNICACIONALES DE LA GOBERNACION DE ANTIOQUIA
Vigencia 2018: Valor total $250.000.000:
A.9.4/1120/0-1010/180035001/310503000 $ 100.000.000 Necesidad 21741 de 29/05/2018
A.15.10/1120/0-1010/180043001/310506000 $ 100.000.000 Necesidad 21742 de 29/05/2018
A.15.10/1120/0-1010/180114001/310506000 $ 50.000.000 Necesidad 21743 de 29/05/2018
Nota: La competencia para la contratación de este objeto es de la Gerencia de Comunicaciones, el proceso será adelantado por dicha dependencia y entregado el CDP respectivo para su contratación (Centro Costos 112000A311).  </t>
        </r>
      </text>
    </comment>
    <comment ref="W981" authorId="0" shapeId="0">
      <text>
        <r>
          <rPr>
            <b/>
            <strike/>
            <sz val="11"/>
            <color indexed="10"/>
            <rFont val="Calibri"/>
            <family val="2"/>
            <scheme val="minor"/>
          </rPr>
          <t>Autor:</t>
        </r>
        <r>
          <rPr>
            <strike/>
            <sz val="11"/>
            <color indexed="10"/>
            <rFont val="Calibri"/>
            <family val="2"/>
            <scheme val="minor"/>
          </rPr>
          <t xml:space="preserve">
CONTRATO INTERADMINISTRATIVO DE PRESTACION DE SERVICIOS COMO OPERADOR LOGISTICO PARA DISEÑAR, PRODUCIR, ORGANIZAR Y OPERAR INTEGRALMENTE LOS EVENTOS INSTITUCIONALES DE LA GOBERNACION DE ANTIOQUIA</t>
        </r>
        <r>
          <rPr>
            <sz val="11"/>
            <color indexed="10"/>
            <rFont val="Calibri"/>
            <family val="2"/>
            <scheme val="minor"/>
          </rPr>
          <t xml:space="preserve"> </t>
        </r>
        <r>
          <rPr>
            <sz val="9"/>
            <color indexed="81"/>
            <rFont val="Tahoma"/>
            <family val="2"/>
          </rPr>
          <t>CAMBIO DE OBJETO
CONTRATO INTERADMINISTRATIVO DE MANDATO PARA LA CONTRATACIÓN DE UN OPERADOR LOGÍSTICO QUE PRESTE LOS SERVICIOS DE DISEÑAR, PRODUCIR, ORGANIZAR Y OPERAR INTEGRALMENTE LOS EVENTOS INSTITUCIONALES DE LA GOBERNACIÓN DE ANTIOQUIA.
Vigencia 2018: Valor total $250.000.000:
A.9.4/1120/0-1010/180035001/310503000  $ 100.000.000 Necesidad</t>
        </r>
        <r>
          <rPr>
            <strike/>
            <sz val="9"/>
            <color indexed="10"/>
            <rFont val="Tahoma"/>
            <family val="2"/>
          </rPr>
          <t xml:space="preserve"> 21744 de 29/05/2018</t>
        </r>
        <r>
          <rPr>
            <sz val="9"/>
            <color indexed="81"/>
            <rFont val="Tahoma"/>
            <family val="2"/>
          </rPr>
          <t xml:space="preserve">
A.15.10/1120/0-1010/180043001/310506000 $ 100.000.000 Necesidad</t>
        </r>
        <r>
          <rPr>
            <strike/>
            <sz val="9"/>
            <color indexed="10"/>
            <rFont val="Tahoma"/>
            <family val="2"/>
          </rPr>
          <t xml:space="preserve"> 21745 de 29/05/2018</t>
        </r>
        <r>
          <rPr>
            <sz val="9"/>
            <color indexed="81"/>
            <rFont val="Tahoma"/>
            <family val="2"/>
          </rPr>
          <t xml:space="preserve">
A.15.10/1120/0-1010/180114001/310506000 $ 50.000.000 Necesidad </t>
        </r>
        <r>
          <rPr>
            <strike/>
            <sz val="9"/>
            <color indexed="10"/>
            <rFont val="Tahoma"/>
            <family val="2"/>
          </rPr>
          <t>21746 de 29/05/2018</t>
        </r>
        <r>
          <rPr>
            <sz val="9"/>
            <color indexed="81"/>
            <rFont val="Tahoma"/>
            <family val="2"/>
          </rPr>
          <t xml:space="preserve">
Vigencia 2018: Valor total $250.000.000:
A.9.4/1120/0-1010/180035001/310503000  $ 100.000.000 Necesidad 22335  de 12/07/2018
A.15.10/1120/0-1010/180043001/310506000 $ 100.000.000 Necesidad 22336 de 12/07/2018
A.15.10/1120/0-1010/180114001/310506000 $ 50.000.000 Necesidad 22337 de12/07/2018
Nota: La competencia para la contratación de este objeto es de la Gerencia de Comunicaciones, el proceso será adelantado por dicha dependencia y entregado el CDP respectivo para su contratación (Centro Costos 112000A311).   </t>
        </r>
      </text>
    </comment>
    <comment ref="C983" authorId="0" shapeId="0">
      <text>
        <r>
          <rPr>
            <b/>
            <sz val="9"/>
            <color indexed="81"/>
            <rFont val="Tahoma"/>
            <family val="2"/>
          </rPr>
          <t>Autor:</t>
        </r>
        <r>
          <rPr>
            <sz val="9"/>
            <color indexed="81"/>
            <rFont val="Tahoma"/>
            <family val="2"/>
          </rPr>
          <t xml:space="preserve">
Este objeto NO APLICA para publicación del PAA 2017 en SECOP II por tratarse de la actualización de una Vigencia Futura del contrato en ejecución</t>
        </r>
      </text>
    </comment>
    <comment ref="W984" authorId="0" shapeId="0">
      <text>
        <r>
          <rPr>
            <b/>
            <sz val="9"/>
            <color indexed="81"/>
            <rFont val="Tahoma"/>
            <family val="2"/>
          </rPr>
          <t>Autor:</t>
        </r>
        <r>
          <rPr>
            <sz val="9"/>
            <color indexed="81"/>
            <rFont val="Tahoma"/>
            <family val="2"/>
          </rPr>
          <t xml:space="preserve">
ACTUALIZACION DE LA VIGENCIA FUTURA No 6000002437  de 09/11/2017 DEL CONTRATO INTERADMINISTRATIVO 2017-SS-20-0004 - INVESTIGACION PARA REVERSIÓN DEL PROCESO DE EROSIÓN EN LAS COSTAS DEL MAR DE ANTIOQUIA
VIGENCIA 2018:
AF.15.10/1120/0-1010/310506000/180114001 $1.500.000.000 Necesidad 21192 de 02/03/2018</t>
        </r>
      </text>
    </comment>
    <comment ref="C985" authorId="0" shapeId="0">
      <text>
        <r>
          <rPr>
            <b/>
            <sz val="9"/>
            <color indexed="81"/>
            <rFont val="Tahoma"/>
            <family val="2"/>
          </rPr>
          <t>Autor:</t>
        </r>
        <r>
          <rPr>
            <sz val="9"/>
            <color indexed="81"/>
            <rFont val="Tahoma"/>
            <family val="2"/>
          </rPr>
          <t xml:space="preserve">
ADQUISICIÓN DE MAQUINARIA Y VEHÍCULOS NUEVOS, PARA LA CONSERVACIÓN Y EL MANTENIMIENTO DE LA RED VIAL TERCIARIA Y OTRAS OBRAS DE INFRAESTRUCTURA MUNICIPALES. 
(Suministro de 32 retroexcavadoras marca CASE)</t>
        </r>
      </text>
    </comment>
    <comment ref="I985" authorId="0" shapeId="0">
      <text>
        <r>
          <rPr>
            <b/>
            <sz val="9"/>
            <color indexed="81"/>
            <rFont val="Tahoma"/>
            <family val="2"/>
          </rPr>
          <t xml:space="preserve">Autor: Con IVA incluido
</t>
        </r>
        <r>
          <rPr>
            <sz val="9"/>
            <color indexed="81"/>
            <rFont val="Tahoma"/>
            <family val="2"/>
          </rPr>
          <t xml:space="preserve">1 Municipio de Abriaquí
2 Municipio de Alejandría
3 Municipio de Andes
4 Municipio de Angelópolis
5 Municipio de Angostura
6 Municipio de Anori
7 Municipio de Anzá
8 Municipio de Apartadó
9 Municipio de Arboletes
10 Municipio de Argelia
11 Municipio de Betulia
12 Municipio de Briceño
13 Municipio de Caicedo
14 Municipio de Caldas
15 Municipio de Campamento
16 Municipio de Cañasgordas
17 Municipio de Ciudad Bolívar
18 Municipio de Chigorodo
19 Municipio de Concordia
20 Municipio de Dabeiba
21 Municipio de El Peñol
22 Municipio de El Retiro
23 Municipio de Fredonia 
24 Municipio de Envigado
25 Municipio de Frontino
26 Municipio de Giraldo
27 Municipio de Gómez Plata
28 Municipio de Granada
29 Municipio de Guadalupe
30 Municipio de Jardín
31 Municipio de Liborina
32 Municipio de Maceo
33 Municipio de Marinilla
34 Municipio de Montebello
35 Municipio de Peque
36 Municipio de Remedios
37 Municipio de Sabanalarga
38 Municipio de San Carlos
39 Municipio de San Jeronimo 
40 Municipio de San Jose de la Montaña
41 Municipio de San Rafael 
42 Municipio de San Roque
43 Municipio de San Vicente
44 Municipio de Santa Bárbara
45 Municipio de Santa Fe de Antioquia
46 Municipio de Sonsón
47 Municipio de Sopetrán
48 Municipio de Toledo
49 Municipio de Urrao
50 Municipio de Valdivia
51 Municipio de Valparaíso
52 Municipio de Venecia
53 Municipio de Yarumal
54 Municipio de Yolombó
55 municipio de Ituango
</t>
        </r>
      </text>
    </comment>
    <comment ref="W985" authorId="0" shapeId="0">
      <text>
        <r>
          <rPr>
            <b/>
            <sz val="9"/>
            <color indexed="81"/>
            <rFont val="Tahoma"/>
            <family val="2"/>
          </rPr>
          <t>Autor:</t>
        </r>
        <r>
          <rPr>
            <b/>
            <sz val="9"/>
            <color indexed="81"/>
            <rFont val="Tahoma"/>
            <family val="2"/>
          </rPr>
          <t xml:space="preserve">
</t>
        </r>
        <r>
          <rPr>
            <sz val="9"/>
            <color indexed="81"/>
            <rFont val="Tahoma"/>
            <family val="2"/>
          </rPr>
          <t>ADQUISICIÓN DE MAQUINARIA Y VEHÍCULOS NUEVOS, PARA LA CONSERVACIÓN Y EL MANTENIMIENTO DE LA RED VIAL TERCIARIA Y OTRAS OBRAS DE INFRAESTRUCTURA MUNICIPALES EN EL DEPARTAMENTO DE ANTIOQUIA
Vigencia 2018: Valor total $19.044.000.000:
A-.9.11/1120/4-1011/320402000/180068001 $ 9.522.000.000 Necesidad 21231 de 16/03/2018
A-.9.11/1120/0-4830/320402000/180068001 $ 7.155.000.000 Necesidad 21232 de 16/03/2018
A-.9.11/1120/4-4830/320402000/180068001 $ 2.367.000.000 Necesidad xxxx de 16/03/2018</t>
        </r>
      </text>
    </comment>
    <comment ref="AD985" authorId="0" shapeId="0">
      <text>
        <r>
          <rPr>
            <b/>
            <sz val="9"/>
            <color indexed="81"/>
            <rFont val="Tahoma"/>
            <family val="2"/>
          </rPr>
          <t xml:space="preserve">Autor: 
Convenio suscrito con 55 Mpios pero aporte real de 54 Mpios toda vez que Mpio. de Valparaíso Firmó convenio pero No aportó recursos:
</t>
        </r>
        <r>
          <rPr>
            <sz val="9"/>
            <color indexed="81"/>
            <rFont val="Tahoma"/>
            <family val="2"/>
          </rPr>
          <t xml:space="preserve">1 Municipio de Abriaquí
2 Municipio de Alejandría
3 Municipio de Andes
4 Municipio de Angelópolis
5 Municipio de Angostura
6 Municipio de Anori
7 Municipio de Anzá
8 Municipio de Apartadó
9 Municipio de Arboletes
10 Municipio de Argelia
11 Municipio de Betulia
12 Municipio de Briceño
13 Municipio de Caicedo
14 Municipio de Caldas
15 Municipio de Campamento
16 Municipio de Cañasgordas
17 Municipio de Ciudad Bolívar
18 Municipio de Chigorodo
19 Municipio de Concordia
20 Municipio de Dabeiba
21 Municipio de El Peñol
22 Municipio de El Retiro
23 Municipio de Fredonia 
24 Municipio de Envigado
25 Municipio de Frontino
26 Municipio de Giraldo
27 Municipio de Gómez Plata
28 Municipio de Granada
29 Municipio de Guadalupe
30 Municipio de Jardín
31 Municipio de Liborina
32 Municipio de Maceo
33 Municipio de Marinilla
34 Municipio de Montebello
35 Municipio de Peque
36 Municipio de Remedios
37 Municipio de Sabanalarga
38 Municipio de San Carlos
39 Municipio de San Jeronimo 
40 Municipio de San Jose de la Montaña
41 Municipio de San Rafael 
42 Municipio de San Roque
43 Municipio de San Vicente
44 Municipio de Santa Bárbara
45 Municipio de Santa Fe de Antioquia
46 Municipio de Sonsón
47 Municipio de Sopetrán
48 Municipio de Toledo
49 Municipio de Urrao
50 Municipio de Valdivia
51 Municipio de Valparaíso
52 Municipio de Venecia
53 Municipio de Yarumal
54 Municipio de Yolombó
55 municipio de Ituango
</t>
        </r>
      </text>
    </comment>
    <comment ref="C986" authorId="0" shapeId="0">
      <text>
        <r>
          <rPr>
            <b/>
            <sz val="9"/>
            <color indexed="81"/>
            <rFont val="Tahoma"/>
            <family val="2"/>
          </rPr>
          <t>Autor:</t>
        </r>
        <r>
          <rPr>
            <sz val="9"/>
            <color indexed="81"/>
            <rFont val="Tahoma"/>
            <family val="2"/>
          </rPr>
          <t xml:space="preserve">
ADQUISICIÓN DE MAQUINARIA Y VEHÍCULOS NUEVOS, PARA LA CONSERVACIÓN Y EL MANTENIMIENTO DE LA RED VIAL TERCIARIA Y OTRAS OBRAS DE INFRAESTRUCTURA MUNICIPALES. 
(Suministro de 23 Volquetas marca HINO)</t>
        </r>
      </text>
    </comment>
    <comment ref="I986" authorId="0" shapeId="0">
      <text>
        <r>
          <rPr>
            <b/>
            <sz val="9"/>
            <color indexed="81"/>
            <rFont val="Tahoma"/>
            <family val="2"/>
          </rPr>
          <t>Autor: Con IVA incluido</t>
        </r>
        <r>
          <rPr>
            <sz val="9"/>
            <color indexed="81"/>
            <rFont val="Tahoma"/>
            <family val="2"/>
          </rPr>
          <t xml:space="preserve">
1 Municipio de Abriaquí
2 Municipio de Alejandría
3 Municipio de Andes
4 Municipio de Angelópolis
5 Municipio de Angostura
6 Municipio de Anori
7 Municipio de Anzá
8 Municipio de Apartadó
9 Municipio de Arboletes
10 Municipio de Argelia
11 Municipio de Betulia
12 Municipio de Briceño
13 Municipio de Caicedo
14 Municipio de Caldas
15 Municipio de Campamento
16 Municipio de Cañasgordas
17 Municipio de Ciudad Bolívar
18 Municipio de Chigorodo
19 Municipio de Concordia
20 Municipio de Dabeiba
21 Municipio de El Peñol
22 Municipio de El Retiro
23 Municipio de Fredonia 
24 Municipio de Envigado
25 Municipio de Frontino
26 Municipio de Giraldo
27 Municipio de Gómez Plata
28 Municipio de Granada
29 Municipio de Guadalupe
30 Municipio de Jardín
31 Municipio de Liborina
32 Municipio de Maceo
33 Municipio de Marinilla
34 Municipio de Montebello
35 Municipio de Peque
36 Municipio de Remedios
37 Municipio de Sabanalarga
38 Municipio de San Carlos
39 Municipio de San Jeronimo 
40 Municipio de San Jose de la Montaña
41 Municipio de San Rafael 
42 Municipio de San Roque
43 Municipio de San Vicente
44 Municipio de Santa Bárbara
45 Municipio de Santa Fe de Antioquia
46 Municipio de Sonsón
47 Municipio de Sopetrán
48 Municipio de Toledo
49 Municipio de Urrao
50 Municipio de Valdivia
51 Municipio de Valparaíso
52 Municipio de Venecia
53 Municipio de Yarumal
54 Municipio de Yolombó
55 municipio de Ituango
</t>
        </r>
      </text>
    </comment>
    <comment ref="W986" authorId="0" shapeId="0">
      <text>
        <r>
          <rPr>
            <b/>
            <sz val="9"/>
            <color indexed="81"/>
            <rFont val="Tahoma"/>
            <family val="2"/>
          </rPr>
          <t>Autor:</t>
        </r>
        <r>
          <rPr>
            <b/>
            <sz val="9"/>
            <color indexed="81"/>
            <rFont val="Tahoma"/>
            <family val="2"/>
          </rPr>
          <t xml:space="preserve">
</t>
        </r>
        <r>
          <rPr>
            <sz val="9"/>
            <color indexed="81"/>
            <rFont val="Tahoma"/>
            <family val="2"/>
          </rPr>
          <t>ADQUISICIÓN DE MAQUINARIA Y VEHÍCULOS NUEVOS, PARA LA CONSERVACIÓN Y EL MANTENIMIENTO DE LA RED VIAL TERCIARIA Y OTRAS OBRAS DE INFRAESTRUCTURA MUNICIPALES EN EL DEPARTAMENTO DE ANTIOQUIA
Vigencia 2018: Valor total $19.044.000.000:
A-.9.11/1120/4-1011/320402000/180068001 $ 9.522.000.000 Necesidad 21231 de 16/03/2018
A-.9.11/1120/0-4830/320402000/180068001 $ 7.155.000.000 Necesidad 21232 de 16/03/2018
A-.9.11/1120/4-4830/320402000/180068001 $ 2.367.000.000 Necesidad xxxx de 16/03/2018</t>
        </r>
      </text>
    </comment>
    <comment ref="AD986" authorId="0" shapeId="0">
      <text>
        <r>
          <rPr>
            <b/>
            <sz val="9"/>
            <color indexed="81"/>
            <rFont val="Tahoma"/>
            <family val="2"/>
          </rPr>
          <t xml:space="preserve">Autor: 
Convenio suscrito con 55 Mpios pero aporte real de 54 Mpios toda vez que Mpio. de Valparaíso Firmó convenio pero No aportó recursos:
</t>
        </r>
        <r>
          <rPr>
            <sz val="9"/>
            <color indexed="81"/>
            <rFont val="Tahoma"/>
            <family val="2"/>
          </rPr>
          <t xml:space="preserve">1 Municipio de Abriaquí
2 Municipio de Alejandría
3 Municipio de Andes
4 Municipio de Angelópolis
5 Municipio de Angostura
6 Municipio de Anori
7 Municipio de Anzá
8 Municipio de Apartadó
9 Municipio de Arboletes
10 Municipio de Argelia
11 Municipio de Betulia
12 Municipio de Briceño
13 Municipio de Caicedo
14 Municipio de Caldas
15 Municipio de Campamento
16 Municipio de Cañasgordas
17 Municipio de Ciudad Bolívar
18 Municipio de Chigorodo
19 Municipio de Concordia
20 Municipio de Dabeiba
21 Municipio de El Peñol
22 Municipio de El Retiro
23 Municipio de Fredonia 
24 Municipio de Envigado
25 Municipio de Frontino
26 Municipio de Giraldo
27 Municipio de Gómez Plata
28 Municipio de Granada
29 Municipio de Guadalupe
30 Municipio de Jardín
31 Municipio de Liborina
32 Municipio de Maceo
33 Municipio de Marinilla
34 Municipio de Montebello
35 Municipio de Peque
36 Municipio de Remedios
37 Municipio de Sabanalarga
38 Municipio de San Carlos
39 Municipio de San Jeronimo 
40 Municipio de San Jose de la Montaña
41 Municipio de San Rafael 
42 Municipio de San Roque
43 Municipio de San Vicente
44 Municipio de Santa Bárbara
45 Municipio de Santa Fe de Antioquia
46 Municipio de Sonsón
47 Municipio de Sopetrán
48 Municipio de Toledo
49 Municipio de Urrao
50 Municipio de Valdivia
51 Municipio de Valparaíso
52 Municipio de Venecia
53 Municipio de Yarumal
54 Municipio de Yolombó
55 municipio de Ituango
</t>
        </r>
      </text>
    </comment>
    <comment ref="C987" authorId="0" shapeId="0">
      <text>
        <r>
          <rPr>
            <b/>
            <sz val="9"/>
            <color indexed="81"/>
            <rFont val="Tahoma"/>
            <family val="2"/>
          </rPr>
          <t>Autor:</t>
        </r>
        <r>
          <rPr>
            <sz val="9"/>
            <color indexed="81"/>
            <rFont val="Tahoma"/>
            <family val="2"/>
          </rPr>
          <t xml:space="preserve">
ADQUISICIÓN DE MAQUINARIA Y VEHÍCULOS NUEVOS, PARA LA CONSERVACIÓN Y EL MANTENIMIENTO DE LA RED VIAL TERCIARIA Y OTRAS OBRAS DE INFRAESTRUCTURA MUNICIPALES. 
(Suministro de tres (3) Vibrocompactadores marca Caterpillar  $ 680.000.000 y tres (3) Motoniveladoras marca Caterpillar $ 1.355.000.000 )</t>
        </r>
      </text>
    </comment>
    <comment ref="I987" authorId="0" shapeId="0">
      <text>
        <r>
          <rPr>
            <b/>
            <sz val="9"/>
            <color indexed="81"/>
            <rFont val="Tahoma"/>
            <family val="2"/>
          </rPr>
          <t>Autor: Con IVA incluido</t>
        </r>
        <r>
          <rPr>
            <sz val="9"/>
            <color indexed="81"/>
            <rFont val="Tahoma"/>
            <family val="2"/>
          </rPr>
          <t xml:space="preserve">
1 Municipio de Abriaquí
2 Municipio de Alejandría
3 Municipio de Andes
4 Municipio de Angelópolis
5 Municipio de Angostura
6 Municipio de Anori
7 Municipio de Anzá
8 Municipio de Apartadó
9 Municipio de Arboletes
10 Municipio de Argelia
11 Municipio de Betulia
12 Municipio de Briceño
13 Municipio de Caicedo
14 Municipio de Caldas
15 Municipio de Campamento
16 Municipio de Cañasgordas
17 Municipio de Ciudad Bolívar
18 Municipio de Chigorodo
19 Municipio de Concordia
20 Municipio de Dabeiba
21 Municipio de El Peñol
22 Municipio de El Retiro
23 Municipio de Fredonia 
24 Municipio de Envigado
25 Municipio de Frontino
26 Municipio de Giraldo
27 Municipio de Gómez Plata
28 Municipio de Granada
29 Municipio de Guadalupe
30 Municipio de Jardín
31 Municipio de Liborina
32 Municipio de Maceo
33 Municipio de Marinilla
34 Municipio de Montebello
35 Municipio de Peque
36 Municipio de Remedios
37 Municipio de Sabanalarga
38 Municipio de San Carlos
39 Municipio de San Jeronimo 
40 Municipio de San Jose de la Montaña
41 Municipio de San Rafael 
42 Municipio de San Roque
43 Municipio de San Vicente
44 Municipio de Santa Bárbara
45 Municipio de Santa Fe de Antioquia
46 Municipio de Sonsón
47 Municipio de Sopetrán
48 Municipio de Toledo
49 Municipio de Urrao
50 Municipio de Valdivia
51 Municipio de Valparaíso
52 Municipio de Venecia
53 Municipio de Yarumal
54 Municipio de Yolombó
55 municipio de Ituango
</t>
        </r>
      </text>
    </comment>
    <comment ref="W987" authorId="0" shapeId="0">
      <text>
        <r>
          <rPr>
            <b/>
            <sz val="9"/>
            <color indexed="81"/>
            <rFont val="Tahoma"/>
            <family val="2"/>
          </rPr>
          <t>Autor:</t>
        </r>
        <r>
          <rPr>
            <b/>
            <sz val="9"/>
            <color indexed="81"/>
            <rFont val="Tahoma"/>
            <family val="2"/>
          </rPr>
          <t xml:space="preserve">
</t>
        </r>
        <r>
          <rPr>
            <sz val="9"/>
            <color indexed="81"/>
            <rFont val="Tahoma"/>
            <family val="2"/>
          </rPr>
          <t>ADQUISICIÓN DE MAQUINARIA Y VEHÍCULOS NUEVOS, PARA LA CONSERVACIÓN Y EL MANTENIMIENTO DE LA RED VIAL TERCIARIA Y OTRAS OBRAS DE INFRAESTRUCTURA MUNICIPALES EN EL DEPARTAMENTO DE ANTIOQUIA
Vigencia 2018: Valor total $19.044.000.000:
A-.9.11/1120/4-1011/320402000/180068001 $ 9.522.000.000 Necesidad 21231 de 16/03/2018
A-.9.11/1120/0-4830/320402000/180068001 $ 7.155.000.000 Necesidad 21232 de 16/03/2018
A-.9.11/1120/4-4830/320402000/180068001 $ 2.367.000.000 Necesidad xxxx de 16/03/2018</t>
        </r>
      </text>
    </comment>
    <comment ref="AD987" authorId="0" shapeId="0">
      <text>
        <r>
          <rPr>
            <b/>
            <sz val="9"/>
            <color indexed="81"/>
            <rFont val="Tahoma"/>
            <family val="2"/>
          </rPr>
          <t xml:space="preserve">Autor: 
Convenio suscrito con 55 Mpios pero aporte real de 54 Mpios toda vez que Mpio. de Valparaíso Firmó convenio pero No aportó recursos:
</t>
        </r>
        <r>
          <rPr>
            <sz val="9"/>
            <color indexed="81"/>
            <rFont val="Tahoma"/>
            <family val="2"/>
          </rPr>
          <t xml:space="preserve">1 Municipio de Abriaquí
2 Municipio de Alejandría
3 Municipio de Andes
4 Municipio de Angelópolis
5 Municipio de Angostura
6 Municipio de Anori
7 Municipio de Anzá
8 Municipio de Apartadó
9 Municipio de Arboletes
10 Municipio de Argelia
11 Municipio de Betulia
12 Municipio de Briceño
13 Municipio de Caicedo
14 Municipio de Caldas
15 Municipio de Campamento
16 Municipio de Cañasgordas
17 Municipio de Ciudad Bolívar
18 Municipio de Chigorodo
19 Municipio de Concordia
20 Municipio de Dabeiba
21 Municipio de El Peñol
22 Municipio de El Retiro
23 Municipio de Fredonia 
24 Municipio de Envigado
25 Municipio de Frontino
26 Municipio de Giraldo
27 Municipio de Gómez Plata
28 Municipio de Granada
29 Municipio de Guadalupe
30 Municipio de Jardín
31 Municipio de Liborina
32 Municipio de Maceo
33 Municipio de Marinilla
34 Municipio de Montebello
35 Municipio de Peque
36 Municipio de Remedios
37 Municipio de Sabanalarga
38 Municipio de San Carlos
39 Municipio de San Jeronimo 
40 Municipio de San Jose de la Montaña
41 Municipio de San Rafael 
42 Municipio de San Roque
43 Municipio de San Vicente
44 Municipio de Santa Bárbara
45 Municipio de Santa Fe de Antioquia
46 Municipio de Sonsón
47 Municipio de Sopetrán
48 Municipio de Toledo
49 Municipio de Urrao
50 Municipio de Valdivia
51 Municipio de Valparaíso
52 Municipio de Venecia
53 Municipio de Yarumal
54 Municipio de Yolombó
55 municipio de Ituango
</t>
        </r>
      </text>
    </comment>
    <comment ref="C988" authorId="0" shapeId="0">
      <text>
        <r>
          <rPr>
            <b/>
            <sz val="9"/>
            <color indexed="81"/>
            <rFont val="Tahoma"/>
            <family val="2"/>
          </rPr>
          <t>Autor:</t>
        </r>
        <r>
          <rPr>
            <sz val="9"/>
            <color indexed="81"/>
            <rFont val="Tahoma"/>
            <family val="2"/>
          </rPr>
          <t xml:space="preserve">
ACTUALIZACION VIGENCIA FUTURA 6000002254 AL CONTRATO INTERADMINISTRATIVO 4600007506 DE 2017 ADQUISICIÓN DE TIQUETES AÉREOS PARA LA GOBERNACIÓN DE ANTIOQUIA
Vigencia 2018: 
1F.2.2.8.1/1120/0-1010/999999999/999999999 $120.000.000  Necesidad 20969 de 26/01/2018 con CDP 3700010395 de 30/01/2018
Nota: La competencia para la contratación de este objeto es de la Secretaría General, el proceso será adelantado por dicha dependencia y entregado el CDP respectivo para su contratación (Centro de Costos 112000G222)
OBSERVACIÓN:
Fecha de Firma del Contrato  03 de octubre de 2017  
Fecha de Inicio de Ejecución del Contrato  03 de octubre de 2017  
Plazo de Ejecución del Contrato  15 Meses
Fecha de terminación 31 de Diciembre de 2018 </t>
        </r>
      </text>
    </comment>
    <comment ref="W995" authorId="0" shapeId="0">
      <text>
        <r>
          <rPr>
            <b/>
            <sz val="9"/>
            <color indexed="81"/>
            <rFont val="Tahoma"/>
            <family val="2"/>
          </rPr>
          <t>Autor:</t>
        </r>
        <r>
          <rPr>
            <sz val="9"/>
            <color indexed="81"/>
            <rFont val="Tahoma"/>
            <family val="2"/>
          </rPr>
          <t xml:space="preserve">
Vigencia 2018:
0-1010  FONDOS COMUNES I.C.L.D 999999999  Funcionamiento 999999-Genérico/Otros Gastos Generales 1-.2.90  $3.086.232 Necesidad 22269 de 04/07/2018   </t>
        </r>
      </text>
    </comment>
    <comment ref="W996" authorId="0" shapeId="0">
      <text>
        <r>
          <rPr>
            <b/>
            <sz val="9"/>
            <color indexed="81"/>
            <rFont val="Tahoma"/>
            <family val="2"/>
          </rPr>
          <t>Autor:</t>
        </r>
        <r>
          <rPr>
            <sz val="9"/>
            <color indexed="81"/>
            <rFont val="Tahoma"/>
            <family val="2"/>
          </rPr>
          <t xml:space="preserve">
MEJORAMIENTO Y CONSTRUCCIÓN DE OBRAS COMPLEMENTARIAS SOBRE EL CORREDOR VIAL CONCEPCIÓN-ALEJANDRIA (CODIGO 62AN19-1), DE LA SUBREGION ORIENTE
Vigencia 2018:
A.14.20.2.6/1120/0-3120/310503000/180035001   $179.582.222 Necesidad 21102 de 13/02/2018</t>
        </r>
      </text>
    </comment>
    <comment ref="I997" authorId="0" shapeId="0">
      <text>
        <r>
          <rPr>
            <b/>
            <sz val="9"/>
            <color indexed="81"/>
            <rFont val="Tahoma"/>
            <family val="2"/>
          </rPr>
          <t>Autor:</t>
        </r>
        <r>
          <rPr>
            <sz val="9"/>
            <color indexed="81"/>
            <rFont val="Tahoma"/>
            <family val="2"/>
          </rPr>
          <t xml:space="preserve">
VER ORDEN FINAL DE ELEGIBILIDAD EN LA RESOLUCIÓN DE ADJUDICACIÓN NUMERO 2018060228881 DE JUNIO 22 DE 2018 DEL CONCURSO DE MÉRITOS 8213</t>
        </r>
      </text>
    </comment>
    <comment ref="W997" authorId="0" shapeId="0">
      <text>
        <r>
          <rPr>
            <b/>
            <sz val="9"/>
            <color indexed="81"/>
            <rFont val="Tahoma"/>
            <family val="2"/>
          </rPr>
          <t>Autor:</t>
        </r>
        <r>
          <rPr>
            <sz val="9"/>
            <color indexed="81"/>
            <rFont val="Tahoma"/>
            <family val="2"/>
          </rPr>
          <t xml:space="preserve">
INTERVENTORIA TECNICA, ADMINISTRATIVA, AMBIENTAL, FINANCIERA Y LEGAL PARA EL MEJORAMIENTO Y CONSTRUCCIÓN DE OBRAS COMPLEMENTARIAS SOBRE EL CORREDOR VIAL CONCEPCIÓN-ALEJANDRIA (CODIGO 62AN19-1), DE LA SUBREGION ORIENTE
Vigencia 2018:
A.14.20.2.6/1120/0-3120/310503000/180035001   $12.709.081 Necesidad 21103 de 13/02/2018
CDP 3500037854 de 26/09/2017 por $279.365.673 + CDP 3500039468 de 13/02/2018 por $12.709.081
</t>
        </r>
      </text>
    </comment>
    <comment ref="Y997" authorId="0" shapeId="0">
      <text>
        <r>
          <rPr>
            <b/>
            <sz val="9"/>
            <color indexed="81"/>
            <rFont val="Tahoma"/>
            <family val="2"/>
          </rPr>
          <t>Autor:</t>
        </r>
        <r>
          <rPr>
            <sz val="9"/>
            <color indexed="81"/>
            <rFont val="Tahoma"/>
            <family val="2"/>
          </rPr>
          <t xml:space="preserve">
Proceso 8002: Estado del Proceso Terminado Anormalmente después de Convocado - Resolucion de declaratoria de Desierto el pasado 24 de abril de 2018. Se convoca nuevamente mediante el proceso 8213</t>
        </r>
      </text>
    </comment>
    <comment ref="W1006" authorId="0" shapeId="0">
      <text>
        <r>
          <rPr>
            <b/>
            <sz val="9"/>
            <color indexed="81"/>
            <rFont val="Tahoma"/>
            <family val="2"/>
          </rPr>
          <t>Autor:</t>
        </r>
        <r>
          <rPr>
            <sz val="9"/>
            <color indexed="81"/>
            <rFont val="Tahoma"/>
            <family val="2"/>
          </rPr>
          <t xml:space="preserve">
MEJORAMIENTO Y CONSTRUCCIÓN DE OBRAS COMPLEMENTARIAS SOBRE EL CORREDOR VIAL SONSÓN-LA QUIEBRA-NARIÑO (56AN10), DE LA SUBREGION ORIENTE
Vigencia 2018: 
A.14.20.2.6/1120/0-3120/310503000/180035001   $458.655.487 Necesidad 21104 de 13/02/2018</t>
        </r>
      </text>
    </comment>
    <comment ref="W1007" authorId="0" shapeId="0">
      <text>
        <r>
          <rPr>
            <b/>
            <sz val="9"/>
            <color indexed="81"/>
            <rFont val="Tahoma"/>
            <family val="2"/>
          </rPr>
          <t>Autor:</t>
        </r>
        <r>
          <rPr>
            <sz val="9"/>
            <color indexed="81"/>
            <rFont val="Tahoma"/>
            <family val="2"/>
          </rPr>
          <t xml:space="preserve">
INTERVENTORIA TECNICA, ADMINISTRATIVA, AMBIENTAL, FINANCIERA Y LEGAL PARA EL MEJORAMIENTO Y CONSTRUCCIÓN DE OBRAS COMPLEMENTARIAS SOBRE EL CORREDOR VIAL SONSÓN-LA QUIEBRA-NARIÑO (56AN10), DE LA SUBREGION ORIENTE
Vigencia 2018:
A.14.20.2.6/1120/0-3120/310503000/180035001   $14.036.342 Necesidad 21105 de 13/02/2018</t>
        </r>
      </text>
    </comment>
    <comment ref="W1008" authorId="0" shapeId="0">
      <text>
        <r>
          <rPr>
            <b/>
            <sz val="9"/>
            <color indexed="81"/>
            <rFont val="Tahoma"/>
            <family val="2"/>
          </rPr>
          <t>Autor:</t>
        </r>
        <r>
          <rPr>
            <sz val="9"/>
            <color indexed="81"/>
            <rFont val="Tahoma"/>
            <family val="2"/>
          </rPr>
          <t xml:space="preserve">
MEJORAMIENTO Y CONSTRUCCIÓN DE OBRAS COMPLEMENTARIAS SOBRE EL CORREDOR VIAL LA QUIEBRA-ARGELIA (56AN10-1), DE LA SUBREGION ORIENTE
Vigencia 2018: 
A.14.20.2.6/1120/0-3120/310503000/180035001   $351.901.108 Necesidad 21106 de 13/02/2018</t>
        </r>
      </text>
    </comment>
    <comment ref="W1009" authorId="0" shapeId="0">
      <text>
        <r>
          <rPr>
            <b/>
            <sz val="9"/>
            <color indexed="81"/>
            <rFont val="Tahoma"/>
            <family val="2"/>
          </rPr>
          <t>Autor:</t>
        </r>
        <r>
          <rPr>
            <sz val="9"/>
            <color indexed="81"/>
            <rFont val="Tahoma"/>
            <family val="2"/>
          </rPr>
          <t xml:space="preserve">
INTERVENTORIA TECNICA, ADMINISTRATIVA, AMBIENTAL, FINANCIERA Y LEGAL PARA EL MEJORAMIENTO Y CONSTRUCCIÓN DE OBRAS COMPLEMENTARIAS SOBRE EL CORREDOR VIAL LA QUIEBRA-ARGELIA (56AN10-1), DE LA SUBREGION ORIENTE
Vigencia 2018: 
A.14.20.2.6/1120/0-3120/310503000/180035001   $16.355.122 Necesidad 21107 de 13/02/2018</t>
        </r>
      </text>
    </comment>
    <comment ref="W1012" authorId="0" shapeId="0">
      <text>
        <r>
          <rPr>
            <b/>
            <sz val="9"/>
            <color indexed="81"/>
            <rFont val="Tahoma"/>
            <family val="2"/>
          </rPr>
          <t>Autor:</t>
        </r>
        <r>
          <rPr>
            <sz val="9"/>
            <color indexed="81"/>
            <rFont val="Tahoma"/>
            <family val="2"/>
          </rPr>
          <t xml:space="preserve">
MEJORAMIENTO Y CONSTRUCCIÓN DE OBRAS COMPLEMENTARIAS SOBRE EL CORREDOR VIAL SOFIA-YOLOMBÓ (62AN23), DE LA SUBREGION NORDESTE
Vigencia 2018: Valor total $337.305.877:
A.14.20.2.6/1120/0-3120/310503000/180035001   $232.584.158 Necesidad 21108 de 13/02/2018
A.9.4/1120/0-3120/310503000/180035001   $104.721.719 Necesidad 21109 de 13/02/2018</t>
        </r>
      </text>
    </comment>
    <comment ref="W1013" authorId="0" shapeId="0">
      <text>
        <r>
          <rPr>
            <b/>
            <sz val="9"/>
            <color indexed="81"/>
            <rFont val="Tahoma"/>
            <family val="2"/>
          </rPr>
          <t>Autor:</t>
        </r>
        <r>
          <rPr>
            <sz val="9"/>
            <color indexed="81"/>
            <rFont val="Tahoma"/>
            <family val="2"/>
          </rPr>
          <t xml:space="preserve">
INTERVENTORIA TECNICA, ADMINISTRATIVA, AMBIENTAL, FINANCIERA Y LEGAL PARA EL MEJORAMIENTO Y CONSTRUCCIÓN DE OBRAS COMPLEMENTARIAS SOBRE EL CORREDOR VIAL SOFIA-YOLOMBÓ (62AN23), DE LA SUBREGION NORDESTE
Vigencia 2018: 
A..9.4/1120/0-3120/310503000/180035001   $3.602.071 Necesidad 21110 de 13/02/2018</t>
        </r>
      </text>
    </comment>
    <comment ref="C1014" authorId="0" shapeId="0">
      <text>
        <r>
          <rPr>
            <b/>
            <sz val="9"/>
            <color indexed="81"/>
            <rFont val="Tahoma"/>
            <family val="2"/>
          </rPr>
          <t>Autor:</t>
        </r>
        <r>
          <rPr>
            <sz val="9"/>
            <color indexed="81"/>
            <rFont val="Tahoma"/>
            <family val="2"/>
          </rPr>
          <t xml:space="preserve">
ACTUALIZACION VIGENCIA FUTURA 6000002469
CONVENIO PARA LA ENTREGA DE LOS RECURSOS PROVENIENTES POR LA VENTA DE ISAGEN AL DEPARTAMENTO DE ANTIOQUIA, PARA LA CONSTRUCCION DE CICLOINFRAESTRUCTURA EN LAS SUBREGIONES DE URABA, OCCIDENTE Y AREA METROPOLITANA DEL VALLE DE ABURRA DEL DEPARTAMENTO DE ANTIOQUIA. 
EN EL MARCO DEL CONVENIO INTERADMINISTRATIVO  2017-AS-20-0025 DE 10 DE NOVIEMBRE DE 2017 CELEBRADO ENTRE EL DEPARTAMENTO E INDEPORTES ANTIOQUIA
Vigencia 2018:
A-F.9.17 /1120/0-4831/310507000/180127001 $ 45.000.000.000 Necesidad 21053 de 06/02/2018 reemplaza la Necesidad 21015 de 02/02/2018 por ACTUALIZACION VIGENCIA FUTURA 6000002469 </t>
        </r>
      </text>
    </comment>
    <comment ref="AD1014" authorId="0" shapeId="0">
      <text>
        <r>
          <rPr>
            <b/>
            <sz val="9"/>
            <color indexed="81"/>
            <rFont val="Tahoma"/>
            <family val="2"/>
          </rPr>
          <t>Autor:</t>
        </r>
        <r>
          <rPr>
            <sz val="9"/>
            <color indexed="81"/>
            <rFont val="Tahoma"/>
            <family val="2"/>
          </rPr>
          <t xml:space="preserve">
EP asignado  10/11/2017</t>
        </r>
      </text>
    </comment>
    <comment ref="C1015" authorId="0" shapeId="0">
      <text>
        <r>
          <rPr>
            <b/>
            <sz val="9"/>
            <color indexed="81"/>
            <rFont val="Tahoma"/>
            <family val="2"/>
          </rPr>
          <t>Autor:</t>
        </r>
        <r>
          <rPr>
            <sz val="9"/>
            <color indexed="81"/>
            <rFont val="Tahoma"/>
            <family val="2"/>
          </rPr>
          <t xml:space="preserve">
ACTUALIZACION VIGENCIA FUTURA 6000002474
CONVENIO DE COOPERACIÓN PARA LA ENTREGA DE RECURSOS PROVENIENTES DE LA VENTA DE ISAGEN PARA REALIZAR LA CONSTRUCCION DE PASEOS URBANOS DE MALECON TURISTICO ETAPA 1 EN LOS BARRIOS SANTAFE Y LA PLAYA DEL MUNICIPIO DE TURBO.
EN EL MARCO DEL CONVENIO INTERADMINISTRATIVO 2017-AS-20-0026 DE 10 DE NOVIEMBRE DE 2017 CELEBRADO ENTRE EL DEPARTAMENTO E INDEPORTES ANTIOQUIA
Vigencia 2018:
A-F.15.10 /1120/0-4831/310506000/180128001 $ 4.229.069.364 Necesidad 21052 de 06/02/2018 reemplaza la Necesidad 21014 de 02/02/2018 por ACTUALIZACION VIGENCIA FUTURA 6000002474</t>
        </r>
      </text>
    </comment>
    <comment ref="H1015" authorId="0" shapeId="0">
      <text>
        <r>
          <rPr>
            <b/>
            <sz val="9"/>
            <color indexed="81"/>
            <rFont val="Tahoma"/>
            <family val="2"/>
          </rPr>
          <t>Autor:</t>
        </r>
        <r>
          <rPr>
            <sz val="9"/>
            <color indexed="81"/>
            <rFont val="Tahoma"/>
            <family val="2"/>
          </rPr>
          <t xml:space="preserve">
$469.896.597: Ajuste negativo mediante otrosí en el valor del Convenio 2017-AS-20-0026 que tiene por objeto: Construcción de paseos urbanos del malecón, etapa 1 en los barrios Santa Fe y La Playa de Turbo Antioquia; suscrito el 10 de noviembre de 2017 con Indeportes Antioquia por valor de $4.698.965.959, por el valor real aprobado por ISAGEN de $4.229.069.364</t>
        </r>
      </text>
    </comment>
    <comment ref="I1015" authorId="0" shapeId="0">
      <text>
        <r>
          <rPr>
            <b/>
            <sz val="9"/>
            <color indexed="81"/>
            <rFont val="Tahoma"/>
            <family val="2"/>
          </rPr>
          <t>Autor:</t>
        </r>
        <r>
          <rPr>
            <sz val="9"/>
            <color indexed="81"/>
            <rFont val="Tahoma"/>
            <family val="2"/>
          </rPr>
          <t xml:space="preserve">
$469.896.597: Ajuste negativo mediante otrosí en el valor del Convenio 2017-AS-20-0026 que tiene por objeto: Construcción de paseos urbanos del malecón, etapa 1 en los barrios Santa Fe y La Playa de Turbo Antioquia; suscrito el 10 de noviembre de 2017 con Indeportes Antioquia por valor de $4.698.965.959, por el valor real aprobado por ISAGEN de $4.229.069.364</t>
        </r>
      </text>
    </comment>
    <comment ref="AD1015" authorId="0" shapeId="0">
      <text>
        <r>
          <rPr>
            <b/>
            <sz val="9"/>
            <color indexed="81"/>
            <rFont val="Tahoma"/>
            <family val="2"/>
          </rPr>
          <t>Autor:</t>
        </r>
        <r>
          <rPr>
            <sz val="9"/>
            <color indexed="81"/>
            <rFont val="Tahoma"/>
            <family val="2"/>
          </rPr>
          <t xml:space="preserve">
EP asignado  10/11/2017
</t>
        </r>
      </text>
    </comment>
    <comment ref="W1023" authorId="0" shapeId="0">
      <text>
        <r>
          <rPr>
            <b/>
            <sz val="9"/>
            <color indexed="81"/>
            <rFont val="Tahoma"/>
            <family val="2"/>
          </rPr>
          <t>Autor:</t>
        </r>
        <r>
          <rPr>
            <sz val="9"/>
            <color indexed="81"/>
            <rFont val="Tahoma"/>
            <family val="2"/>
          </rPr>
          <t xml:space="preserve">
Valor total estimado $7.200.000.000:
Valor vigencia actual 2018: A-.9.2/1120/0-4831/310503000/180126001 $2.520.000.000 Necesidad 21719 de 28/05/2018
Valor vigencia futura 2019: $4.680.000.000. VF aprobada mediante Ordenanza 10 de 24/05/2018</t>
        </r>
      </text>
    </comment>
    <comment ref="I1026" authorId="0" shapeId="0">
      <text>
        <r>
          <rPr>
            <b/>
            <sz val="9"/>
            <color indexed="81"/>
            <rFont val="Tahoma"/>
            <family val="2"/>
          </rPr>
          <t>Autor:</t>
        </r>
        <r>
          <rPr>
            <sz val="9"/>
            <color indexed="81"/>
            <rFont val="Tahoma"/>
            <family val="2"/>
          </rPr>
          <t xml:space="preserve">
VER ORDEN FINAL DE ELEGIBILIDAD EN LA RESOLUCION DE ADJUDICACION NUMERO 2018060228411 SW 19 DE JUNIO DE 2018 DE LA LICITACION PUBLICA 8117</t>
        </r>
      </text>
    </comment>
    <comment ref="AC1031" authorId="0" shapeId="0">
      <text>
        <r>
          <rPr>
            <b/>
            <sz val="9"/>
            <color indexed="81"/>
            <rFont val="Tahoma"/>
            <family val="2"/>
          </rPr>
          <t xml:space="preserve">Autor:
</t>
        </r>
      </text>
    </comment>
    <comment ref="W1035" authorId="0" shapeId="0">
      <text>
        <r>
          <rPr>
            <b/>
            <sz val="9"/>
            <color indexed="81"/>
            <rFont val="Tahoma"/>
            <family val="2"/>
          </rPr>
          <t>Autor:</t>
        </r>
        <r>
          <rPr>
            <sz val="9"/>
            <color indexed="81"/>
            <rFont val="Tahoma"/>
            <family val="2"/>
          </rPr>
          <t xml:space="preserve">
Valor total estimado $12.717.635.388:
Valor vigencia actual 2018: A-.9.2/1120/0-4831/310503000/180125001 $2.082.635.387 Necesidad 21714 de 28/05/2018
Valor vigencia futura 2019: $10.635.000.001.  VF aprobada mediante Ordenanza 10 de 24/05/2018</t>
        </r>
      </text>
    </comment>
    <comment ref="W1036" authorId="0" shapeId="0">
      <text>
        <r>
          <rPr>
            <b/>
            <sz val="9"/>
            <color indexed="81"/>
            <rFont val="Tahoma"/>
            <family val="2"/>
          </rPr>
          <t>Autor:</t>
        </r>
        <r>
          <rPr>
            <sz val="9"/>
            <color indexed="81"/>
            <rFont val="Tahoma"/>
            <family val="2"/>
          </rPr>
          <t xml:space="preserve">
Valor total estimado $12.717.635.388:
Valor vigencia actual 2018: A-.9.2/1120/0-4831/310503000/180125001 $ 2.082.635.387 Necesidad 21722 de 28/05/2018
Valor vigencia futura 2019: $10.635.000.001. VF aprobada mediante Ordenanza 10 de 24/05/2018</t>
        </r>
      </text>
    </comment>
    <comment ref="W1038" authorId="0" shapeId="0">
      <text>
        <r>
          <rPr>
            <b/>
            <sz val="9"/>
            <color indexed="81"/>
            <rFont val="Tahoma"/>
            <family val="2"/>
          </rPr>
          <t>Autor:</t>
        </r>
        <r>
          <rPr>
            <sz val="9"/>
            <color indexed="81"/>
            <rFont val="Tahoma"/>
            <family val="2"/>
          </rPr>
          <t xml:space="preserve">
Valor total estimado $3.600.000.000:
Valor vigencia actual 2018: A-.9.2/1120/0-4831/310503000/180126001 $1.080.000.000 Necesidad 21718 de 28/05/2018
Valor vigencia futura 2019: $2.520.000.000. VF aprobada mediante Ordenanza 10 de 24/05/2018</t>
        </r>
      </text>
    </comment>
    <comment ref="W1039" authorId="0" shapeId="0">
      <text>
        <r>
          <rPr>
            <b/>
            <sz val="9"/>
            <color indexed="81"/>
            <rFont val="Tahoma"/>
            <family val="2"/>
          </rPr>
          <t>Autor:</t>
        </r>
        <r>
          <rPr>
            <sz val="9"/>
            <color indexed="81"/>
            <rFont val="Tahoma"/>
            <family val="2"/>
          </rPr>
          <t xml:space="preserve">
Valor total estimado $7.896.891.004:
Valor vigencia actual 2018:
A-.9.2/1120/0-4831/310503000/180124001 $639.378.200 Necesidad 21728 de 28/05/2018
A-.9.2/1120/0-4831/310503000/180129001 $1.683.000.000 Necesidad 21730 de 28/05/2018
Valor vigencia futura 2019: $5.574.512.804. VF aprobada mediante Ordenanza 10 de 24/05/2018</t>
        </r>
      </text>
    </comment>
    <comment ref="W1040" authorId="0" shapeId="0">
      <text>
        <r>
          <rPr>
            <b/>
            <sz val="9"/>
            <color indexed="81"/>
            <rFont val="Tahoma"/>
            <family val="2"/>
          </rPr>
          <t>Autor:</t>
        </r>
        <r>
          <rPr>
            <sz val="9"/>
            <color indexed="81"/>
            <rFont val="Tahoma"/>
            <family val="2"/>
          </rPr>
          <t xml:space="preserve">
Valor total estimado $8.854.205.938:
Valor vigencia actual 2018: A-.9.2/1120/2-4831/310803205/180129001 $2.393.707.864 Necesidad 21723 de 28/05/2018
Valor vigencia futura 2019: $6.460.498.074. VF aprobada mediante Ordenanza 10 de 24/05/2018</t>
        </r>
      </text>
    </comment>
    <comment ref="W1041" authorId="0" shapeId="0">
      <text>
        <r>
          <rPr>
            <b/>
            <sz val="9"/>
            <color indexed="81"/>
            <rFont val="Tahoma"/>
            <family val="2"/>
          </rPr>
          <t>Autor:</t>
        </r>
        <r>
          <rPr>
            <sz val="9"/>
            <color indexed="81"/>
            <rFont val="Tahoma"/>
            <family val="2"/>
          </rPr>
          <t xml:space="preserve">
Valor total estimado $7.800.911.261:
Valor vigencia actual 2018: $2.379.682.253:
A-.9.2/1120/0-4831/310503000/180124001 $ 584.182.253 Necesidad 21726 de 28/05/2018
A-.9.2/1120/0-4831/310503000/180129001 $1.795.500.000 Necesidad 21727 de 28/05/2018
Valor vigencia futura 2019: $5.421.229.008 VF aprobada mediante Ordenanza 10 de 24/05/2018</t>
        </r>
      </text>
    </comment>
    <comment ref="W1042" authorId="0" shapeId="0">
      <text>
        <r>
          <rPr>
            <b/>
            <sz val="9"/>
            <color indexed="81"/>
            <rFont val="Tahoma"/>
            <family val="2"/>
          </rPr>
          <t>Autor:</t>
        </r>
        <r>
          <rPr>
            <sz val="9"/>
            <color indexed="81"/>
            <rFont val="Tahoma"/>
            <family val="2"/>
          </rPr>
          <t xml:space="preserve">
Valor total estimado $3.150.000.000:
Valor vigencia actual 2018: A-.9.2/1120/0-4831/310503000/180129001 $535.500.000 Necesidad 21720 de 28/05/2018
Valor vigencia futura 2019: $2.614.500.000. VF aprobada mediante Ordenanza 10 de 24/05/2018</t>
        </r>
      </text>
    </comment>
    <comment ref="X1042" authorId="0" shapeId="0">
      <text>
        <r>
          <rPr>
            <b/>
            <sz val="9"/>
            <color indexed="81"/>
            <rFont val="Tahoma"/>
            <family val="2"/>
          </rPr>
          <t>Autor:</t>
        </r>
        <r>
          <rPr>
            <sz val="9"/>
            <color indexed="81"/>
            <rFont val="Tahoma"/>
            <family val="2"/>
          </rPr>
          <t xml:space="preserve">
EL 3 DE JULIO DE 2018 SE PUBLICARON LOS DOCUMENTOS DEL PROCESO Y FALTÓ PUBLICAR EL ESTUDIO PREVIO EN SECOP </t>
        </r>
      </text>
    </comment>
    <comment ref="W1043" authorId="0" shapeId="0">
      <text>
        <r>
          <rPr>
            <b/>
            <sz val="9"/>
            <color indexed="81"/>
            <rFont val="Tahoma"/>
            <family val="2"/>
          </rPr>
          <t>Autor:</t>
        </r>
        <r>
          <rPr>
            <sz val="9"/>
            <color indexed="81"/>
            <rFont val="Tahoma"/>
            <family val="2"/>
          </rPr>
          <t xml:space="preserve">
Valor total estimado $3.150.000.000:
Valor vigencia actual 2018: A-.9.2/1120/0-4831/310503000/180129001 $573.000.000 Necesidad 21717 de 28/05/2018
Valor vigencia futura 2019: $2.577.000.000. VF aprobada mediante Ordenanza 10 de 24/05/2018</t>
        </r>
      </text>
    </comment>
    <comment ref="W1044" authorId="0" shapeId="0">
      <text>
        <r>
          <rPr>
            <b/>
            <sz val="9"/>
            <color indexed="81"/>
            <rFont val="Tahoma"/>
            <family val="2"/>
          </rPr>
          <t>Autor:</t>
        </r>
        <r>
          <rPr>
            <sz val="9"/>
            <color indexed="81"/>
            <rFont val="Tahoma"/>
            <family val="2"/>
          </rPr>
          <t xml:space="preserve">
Valor total estimado $3.150.000.000:
Valor vigencia actual 2018: A-.9.2/1120/0-4831/310503000/180129001 $543.000.000 Necesidad 21721 de 28/05/2018
Valor vigencia futura 2019: $2.607.000.000. VF aprobada mediante Ordenanza 10 de 24/05/2018</t>
        </r>
      </text>
    </comment>
    <comment ref="C1053" authorId="0" shapeId="0">
      <text>
        <r>
          <rPr>
            <b/>
            <sz val="9"/>
            <color indexed="81"/>
            <rFont val="Tahoma"/>
            <family val="2"/>
          </rPr>
          <t>Autor:</t>
        </r>
        <r>
          <rPr>
            <sz val="9"/>
            <color indexed="81"/>
            <rFont val="Tahoma"/>
            <family val="2"/>
          </rPr>
          <t xml:space="preserve">
CAMPO ALEGRE-SAN MIGUEL</t>
        </r>
        <r>
          <rPr>
            <b/>
            <sz val="9"/>
            <color indexed="81"/>
            <rFont val="Tahoma"/>
            <family val="2"/>
          </rPr>
          <t xml:space="preserve"> (La vía se llama Campo Alegre-El pescado)</t>
        </r>
      </text>
    </comment>
    <comment ref="C1054" authorId="0" shapeId="0">
      <text>
        <r>
          <rPr>
            <b/>
            <sz val="9"/>
            <color indexed="81"/>
            <rFont val="Tahoma"/>
            <family val="2"/>
          </rPr>
          <t>Autor:</t>
        </r>
        <r>
          <rPr>
            <sz val="9"/>
            <color indexed="81"/>
            <rFont val="Tahoma"/>
            <family val="2"/>
          </rPr>
          <t xml:space="preserve">
CAMPO ALEGRE-SAN MIGUEL </t>
        </r>
        <r>
          <rPr>
            <b/>
            <sz val="9"/>
            <color indexed="81"/>
            <rFont val="Tahoma"/>
            <family val="2"/>
          </rPr>
          <t>(La vía se llama Campo Alegre-El pescado)</t>
        </r>
      </text>
    </comment>
    <comment ref="C1057" authorId="0" shapeId="0">
      <text>
        <r>
          <rPr>
            <b/>
            <sz val="9"/>
            <color indexed="81"/>
            <rFont val="Tahoma"/>
            <family val="2"/>
          </rPr>
          <t>Autor:</t>
        </r>
        <r>
          <rPr>
            <sz val="9"/>
            <color indexed="81"/>
            <rFont val="Tahoma"/>
            <family val="2"/>
          </rPr>
          <t xml:space="preserve">
PIAMONTE-CAMPAMENTO </t>
        </r>
        <r>
          <rPr>
            <b/>
            <sz val="9"/>
            <color indexed="81"/>
            <rFont val="Tahoma"/>
            <family val="2"/>
          </rPr>
          <t>(La vía se llama Piamonte-La Reversa)</t>
        </r>
      </text>
    </comment>
    <comment ref="C1058" authorId="0" shapeId="0">
      <text>
        <r>
          <rPr>
            <b/>
            <sz val="9"/>
            <color indexed="81"/>
            <rFont val="Tahoma"/>
            <family val="2"/>
          </rPr>
          <t>Autor:</t>
        </r>
        <r>
          <rPr>
            <sz val="9"/>
            <color indexed="81"/>
            <rFont val="Tahoma"/>
            <family val="2"/>
          </rPr>
          <t xml:space="preserve">
PIAMONTE-CAMPAMENTO </t>
        </r>
        <r>
          <rPr>
            <b/>
            <sz val="9"/>
            <color indexed="81"/>
            <rFont val="Tahoma"/>
            <family val="2"/>
          </rPr>
          <t>(La vía se llama Piamonte-La Reversa)</t>
        </r>
      </text>
    </comment>
    <comment ref="C1059" authorId="0" shapeId="0">
      <text>
        <r>
          <rPr>
            <b/>
            <sz val="9"/>
            <color indexed="81"/>
            <rFont val="Tahoma"/>
            <family val="2"/>
          </rPr>
          <t>Autor:</t>
        </r>
        <r>
          <rPr>
            <sz val="9"/>
            <color indexed="81"/>
            <rFont val="Tahoma"/>
            <family val="2"/>
          </rPr>
          <t xml:space="preserve">
AMALFI GUAYABITO VEGA MEJÍA </t>
        </r>
        <r>
          <rPr>
            <b/>
            <sz val="9"/>
            <color indexed="81"/>
            <rFont val="Tahoma"/>
            <family val="2"/>
          </rPr>
          <t>(La vía se llama La Solita-Guayabito)</t>
        </r>
      </text>
    </comment>
    <comment ref="C1060" authorId="0" shapeId="0">
      <text>
        <r>
          <rPr>
            <b/>
            <sz val="9"/>
            <color indexed="81"/>
            <rFont val="Tahoma"/>
            <family val="2"/>
          </rPr>
          <t>Autor:</t>
        </r>
        <r>
          <rPr>
            <sz val="9"/>
            <color indexed="81"/>
            <rFont val="Tahoma"/>
            <family val="2"/>
          </rPr>
          <t xml:space="preserve">
AMALFI GUAYABITO VEGA MEJÍA </t>
        </r>
        <r>
          <rPr>
            <b/>
            <sz val="9"/>
            <color indexed="81"/>
            <rFont val="Tahoma"/>
            <family val="2"/>
          </rPr>
          <t>(La vía se llama La Solita-Guayabito)</t>
        </r>
      </text>
    </comment>
    <comment ref="C1073" authorId="0" shapeId="0">
      <text>
        <r>
          <rPr>
            <b/>
            <sz val="9"/>
            <color indexed="81"/>
            <rFont val="Tahoma"/>
            <family val="2"/>
          </rPr>
          <t>Autor:</t>
        </r>
        <r>
          <rPr>
            <sz val="9"/>
            <color indexed="81"/>
            <rFont val="Tahoma"/>
            <family val="2"/>
          </rPr>
          <t xml:space="preserve">
TASAJO-NORÍN</t>
        </r>
        <r>
          <rPr>
            <b/>
            <sz val="9"/>
            <color indexed="81"/>
            <rFont val="Tahoma"/>
            <family val="2"/>
          </rPr>
          <t xml:space="preserve"> (La vía se llama Tasajo-Manzanares Abajo)</t>
        </r>
      </text>
    </comment>
    <comment ref="C1074" authorId="0" shapeId="0">
      <text>
        <r>
          <rPr>
            <b/>
            <sz val="9"/>
            <color indexed="81"/>
            <rFont val="Tahoma"/>
            <family val="2"/>
          </rPr>
          <t>Autor:</t>
        </r>
        <r>
          <rPr>
            <sz val="9"/>
            <color indexed="81"/>
            <rFont val="Tahoma"/>
            <family val="2"/>
          </rPr>
          <t xml:space="preserve">
TASAJO-NORÍN</t>
        </r>
        <r>
          <rPr>
            <b/>
            <sz val="9"/>
            <color indexed="81"/>
            <rFont val="Tahoma"/>
            <family val="2"/>
          </rPr>
          <t xml:space="preserve"> (La vía se llama Tasajo-Manzanares Abajo)</t>
        </r>
      </text>
    </comment>
    <comment ref="C1099" authorId="0" shapeId="0">
      <text>
        <r>
          <rPr>
            <b/>
            <sz val="9"/>
            <color indexed="81"/>
            <rFont val="Tahoma"/>
            <family val="2"/>
          </rPr>
          <t>Autor:</t>
        </r>
        <r>
          <rPr>
            <sz val="9"/>
            <color indexed="81"/>
            <rFont val="Tahoma"/>
            <family val="2"/>
          </rPr>
          <t xml:space="preserve">
LA GRANJA-LA HONDA </t>
        </r>
        <r>
          <rPr>
            <b/>
            <sz val="9"/>
            <color indexed="81"/>
            <rFont val="Tahoma"/>
            <family val="2"/>
          </rPr>
          <t>(La vía se llama La Granja  (Montebello)-El Retiro)</t>
        </r>
      </text>
    </comment>
    <comment ref="C1100" authorId="0" shapeId="0">
      <text>
        <r>
          <rPr>
            <b/>
            <sz val="9"/>
            <color indexed="81"/>
            <rFont val="Tahoma"/>
            <family val="2"/>
          </rPr>
          <t>Autor:</t>
        </r>
        <r>
          <rPr>
            <sz val="9"/>
            <color indexed="81"/>
            <rFont val="Tahoma"/>
            <family val="2"/>
          </rPr>
          <t xml:space="preserve">
LA GRANJA-LA HONDA </t>
        </r>
        <r>
          <rPr>
            <b/>
            <sz val="9"/>
            <color indexed="81"/>
            <rFont val="Tahoma"/>
            <family val="2"/>
          </rPr>
          <t>(La vía se llama La Granja  (Montebello)-El Retiro)</t>
        </r>
      </text>
    </comment>
    <comment ref="W1105" authorId="0" shapeId="0">
      <text>
        <r>
          <rPr>
            <b/>
            <sz val="9"/>
            <color indexed="81"/>
            <rFont val="Tahoma"/>
            <family val="2"/>
          </rPr>
          <t>Autor:</t>
        </r>
        <r>
          <rPr>
            <sz val="9"/>
            <color indexed="81"/>
            <rFont val="Tahoma"/>
            <family val="2"/>
          </rPr>
          <t xml:space="preserve">
ADICIÓN 1 Y PRORROGA 1 AL CONTRATO 4600007123 DE 2017 CONSULTORIA PARA ESTUDIOS Y DISEÑOS TÉCNICOS PARA LA PAVIMENTACIÓN DE VIAS EN EL DEPARTAMENTO DE ANTIOQUIA POR EL SISTEMA DE VALORIZACIÓN
Vigencia 2018:
A-.9.10/1120/0-3120/310502000/180038001 $ 703.136.238 Necesidad 21013 de 02/02/2018
OBSERVACIÓN: 
Fecha de Firma del Contrato  01 de septiembre de 2017  
Fecha de Inicio de Ejecución del Contrato  25 de septiembre de 2017  
Plazo de Ejecución del Contrato  105 Dí­as hasta el 15 de diciembre de 2017
Fecha de Suspensión a partir del 12 de diciembre de 2017
Prorroga 1: Por 1 mes más a partir de la fecha de reanudación </t>
        </r>
      </text>
    </comment>
    <comment ref="B1107" authorId="0" shapeId="0">
      <text>
        <r>
          <rPr>
            <b/>
            <sz val="9"/>
            <color indexed="81"/>
            <rFont val="Tahoma"/>
            <family val="2"/>
          </rPr>
          <t>Autor:</t>
        </r>
        <r>
          <rPr>
            <sz val="9"/>
            <color indexed="81"/>
            <rFont val="Tahoma"/>
            <family val="2"/>
          </rPr>
          <t xml:space="preserve">
Código UNSPSC 95111612 Producto : Carretera secundaria</t>
        </r>
      </text>
    </comment>
    <comment ref="W1108" authorId="0" shapeId="0">
      <text>
        <r>
          <rPr>
            <b/>
            <sz val="9"/>
            <color indexed="81"/>
            <rFont val="Tahoma"/>
            <family val="2"/>
          </rPr>
          <t>Autor:</t>
        </r>
        <r>
          <rPr>
            <sz val="9"/>
            <color indexed="81"/>
            <rFont val="Tahoma"/>
            <family val="2"/>
          </rPr>
          <t xml:space="preserve">
Rubro: 1.3.19/1114/0-1010 FONDOS COMUNES I.C.L.D Sentencias y Conciliaciones</t>
        </r>
      </text>
    </comment>
    <comment ref="W1109" authorId="0" shapeId="0">
      <text>
        <r>
          <rPr>
            <b/>
            <sz val="9"/>
            <color indexed="81"/>
            <rFont val="Tahoma"/>
            <family val="2"/>
          </rPr>
          <t>Autor:</t>
        </r>
        <r>
          <rPr>
            <sz val="9"/>
            <color indexed="81"/>
            <rFont val="Tahoma"/>
            <family val="2"/>
          </rPr>
          <t xml:space="preserve">
Valor total estimado $1.521.000.000:
Valor vigencia actual 2018: 1.2.90 /1120/0-2160/999999999/999999 $61.000.000 Necesidad 21732 de 28/05/2018
Valor vigencia futura 2019: $1.460.000.000 . VF aprobada mediante Ordenanza 10 de 24/05/2018</t>
        </r>
      </text>
    </comment>
    <comment ref="B1114" authorId="0" shapeId="0">
      <text>
        <r>
          <rPr>
            <b/>
            <sz val="9"/>
            <color indexed="81"/>
            <rFont val="Tahoma"/>
            <family val="2"/>
          </rPr>
          <t>Autor:</t>
        </r>
        <r>
          <rPr>
            <sz val="9"/>
            <color indexed="81"/>
            <rFont val="Tahoma"/>
            <family val="2"/>
          </rPr>
          <t xml:space="preserve">
Código UNSPSC 95111605 Producto: línea de metro
Código UNSPSC 72141604 Producto: Servicio de construcción de metro</t>
        </r>
      </text>
    </comment>
    <comment ref="C1114" authorId="0" shapeId="0">
      <text>
        <r>
          <rPr>
            <b/>
            <strike/>
            <sz val="9"/>
            <color indexed="10"/>
            <rFont val="Tahoma"/>
            <family val="2"/>
          </rPr>
          <t>Autor:</t>
        </r>
        <r>
          <rPr>
            <strike/>
            <sz val="9"/>
            <color indexed="10"/>
            <rFont val="Tahoma"/>
            <family val="2"/>
          </rPr>
          <t xml:space="preserve">
AUNAR ESFUERZOS ENTRE EL MINISTERIO Y EL DEPARTAMENTO DE ANTIOQUIA MEDIANTE LA TRANSFERENCIA DE RECURSOS PROVENIENTES DE ISAGEN, PARA LA CONSTRUCCION Y PUESTA EN MARCHA DEL METROCABLE ZONA NOROCCIDENTAL (METROCABLE PICACHO) MEDELLIN - ANTIOQUIA. EN EL MARCO DEL CONVENIO INTERADMINISTRATIVO CELEBRADO EL 10 DE NOVIEMBRE DE 2017 ENTRE EL MINISTERIO DE TRANSPORTE #809 DE 2017 Y EL DEPARTAMENTO DE ANTIOQUIA #2017-AS-20-0028.
</t>
        </r>
        <r>
          <rPr>
            <sz val="9"/>
            <color indexed="81"/>
            <rFont val="Tahoma"/>
            <family val="2"/>
          </rPr>
          <t>Vigencia 2018: 
A-.9.15/1120/0-4835/310506000/180122001 $ 25.000.000.000 Necesidad 21009 de 01/02/2018
Transferir al municipio de Medellín la suma de VEINTICINCO MIL MILLONES DE PESOS ($25.000.000.000), provenientes de la Venta de ISAGEN S.A. E.S.P y recibidos por el Departamento de Antioquia (Ministerio de Transporte Convenio 809 de 2017 y Departamento de Antioquia Convenio 2017-AS-20-0028 suscrito el 10 de noviembre de 2017). Esta cifra tiene destinación específica y se utilizará en la CONSTRUCCIÓN Y PUESTA EN MARCHA DEL METROCABLE ZONA NOROCCIDENTAL (METROCABLE PICACHO) MEDELLÍN – ANTIOQUIA.
Vigencia 2018: Valor total $25.000.000.000:
A-.9.15/1120/0-4835/310506000/180122001 $ 19.786.000.000 Necesidad 21257 de 23/03/2018 reemplaza la Necesidad 21181 de 24/02/2018 por anulación del CDP 3500039426 y cambio de recursos de inversión a transferencia de recursos con destinación específica al Municipio de Medellín mediante resolución.
A-.9.15/1120/4-4835/310506000/180122001 $ 5.214.000.000 Necesidad 21258 de 23/03/2018 por cambio de rubro y ajuste negativo a la Necesidad 21181 de 24/02/2018
TRANSFERENCIA DE RECURSOS AL MUNICIPIO DE MEDELLIN EN EL MARCO DEL CONVENIO INTERADMINISTRATIVO CELEBRADO EL 10 DE NOVIEMBRE DE 2017 ENTRE EL MINISTERIO DE TRANSPORTE #809 DE 2017 Y EL DEPARTAMENTO DE ANTIOQUIA #2017-AS-20-0028.
Vigencia 2018: 
A-.9.15/1120/0-4835/310506000/180122001 $ 25.000.000.000 Necesidad 21009 de 01/02/2018</t>
        </r>
      </text>
    </comment>
    <comment ref="E1114" authorId="0" shapeId="0">
      <text>
        <r>
          <rPr>
            <b/>
            <sz val="9"/>
            <color indexed="81"/>
            <rFont val="Tahoma"/>
            <family val="2"/>
          </rPr>
          <t>Autor:</t>
        </r>
        <r>
          <rPr>
            <sz val="9"/>
            <color indexed="81"/>
            <rFont val="Tahoma"/>
            <family val="2"/>
          </rPr>
          <t xml:space="preserve">
12 MESES CONTADOS A PARTIR DE LA SUSCRIPCION DEL ACTA DE INICIO, PREVIO CUMPLIMIENTO DE LOS REQUISITOS DE PERFECCIONAMIENTO Y DE EJECUCION</t>
        </r>
      </text>
    </comment>
    <comment ref="B1122" authorId="0" shapeId="0">
      <text>
        <r>
          <rPr>
            <b/>
            <sz val="9"/>
            <color indexed="81"/>
            <rFont val="Tahoma"/>
            <family val="2"/>
          </rPr>
          <t xml:space="preserve">Autor:
</t>
        </r>
        <r>
          <rPr>
            <sz val="9"/>
            <color indexed="81"/>
            <rFont val="Tahoma"/>
            <family val="2"/>
          </rPr>
          <t>Código UNSPSC 81101510 Producto : Ingeniería de carreteras
Código UNSPSC 81101505 Producto : Ingeniería estructural</t>
        </r>
      </text>
    </comment>
    <comment ref="W1134" authorId="0" shapeId="0">
      <text>
        <r>
          <rPr>
            <b/>
            <sz val="9"/>
            <color indexed="81"/>
            <rFont val="Tahoma"/>
            <family val="2"/>
          </rPr>
          <t>Autor:</t>
        </r>
        <r>
          <rPr>
            <sz val="9"/>
            <color indexed="81"/>
            <rFont val="Tahoma"/>
            <family val="2"/>
          </rPr>
          <t xml:space="preserve">
Actualización de planos y diseños de la cartilla de la Secretaría de Infraestructura Física del Departamento de Antioquia "Obras de Drenaje y Protección para Carreteras",  con aplicación de la normatividad vigente
Vigencia 2018:
</t>
        </r>
        <r>
          <rPr>
            <strike/>
            <sz val="9"/>
            <color indexed="10"/>
            <rFont val="Tahoma"/>
            <family val="2"/>
          </rPr>
          <t xml:space="preserve">A-.9.10/1120/0-3120/310502000/180038001 $ 204.527.680  Necesidad 22299 de 10/07/2018 </t>
        </r>
        <r>
          <rPr>
            <sz val="9"/>
            <color indexed="81"/>
            <rFont val="Tahoma"/>
            <family val="2"/>
          </rPr>
          <t xml:space="preserve">
A-.9.10/1120/0-3120/310502000/180038001 $ 204.541.960  Necesidad 22354 de 12/07/2018  reemplaza la Necesidad 22299 de 10/07/2018 por ajuste positivo</t>
        </r>
      </text>
    </comment>
    <comment ref="B1137" authorId="0" shapeId="0">
      <text>
        <r>
          <rPr>
            <b/>
            <sz val="9"/>
            <color indexed="81"/>
            <rFont val="Tahoma"/>
            <family val="2"/>
          </rPr>
          <t xml:space="preserve">Autor:
</t>
        </r>
        <r>
          <rPr>
            <sz val="9"/>
            <color indexed="81"/>
            <rFont val="Tahoma"/>
            <family val="2"/>
          </rPr>
          <t>Código UNSPSC 81101510 Producto : Ingeniería de carreteras
Código UNSPSC 81101505 Producto : Ingeniería estructural</t>
        </r>
      </text>
    </comment>
    <comment ref="W1137" authorId="0" shapeId="0">
      <text>
        <r>
          <rPr>
            <b/>
            <sz val="9"/>
            <color indexed="81"/>
            <rFont val="Tahoma"/>
            <family val="2"/>
          </rPr>
          <t>Autor:</t>
        </r>
        <r>
          <rPr>
            <sz val="9"/>
            <color indexed="81"/>
            <rFont val="Tahoma"/>
            <family val="2"/>
          </rPr>
          <t xml:space="preserve">
ESTUDIOS Y DISEÑOS PARA EL PUENTE VEHICULAR SOBRE EL RIO CAUCA  EN EL SECTOR PUERTO RAUDAL, ZONA RURAL DEL MUNICIPIO DE VALDIVIA EN  LA SUBREGIÓN NORTE DEL DEPARTAMENTO DE ANTIOQUIA
Vigencia 2018:
A 9.2/1120/0-1010/320402000/180070001 $ 156.209.497 la Necesidad 22376 de 16/07/2018 reemplaza la Necesidad 21823 de 08/06/2018 creada con referencia al CDP 3500039868 de 13/06/2018 toda vez que se anula el proceso de contratación 8344 para convocar un nuevo proceso. 
</t>
        </r>
      </text>
    </comment>
    <comment ref="I1460" authorId="0" shapeId="0">
      <text>
        <r>
          <rPr>
            <b/>
            <sz val="9"/>
            <color indexed="81"/>
            <rFont val="Tahoma"/>
            <family val="2"/>
          </rPr>
          <t>ADICIONAR AL COLEGIO MAYOR</t>
        </r>
        <r>
          <rPr>
            <sz val="9"/>
            <color indexed="81"/>
            <rFont val="Tahoma"/>
            <family val="2"/>
          </rPr>
          <t xml:space="preserve">
</t>
        </r>
      </text>
    </comment>
    <comment ref="H1461" authorId="0" shapeId="0">
      <text>
        <r>
          <rPr>
            <b/>
            <sz val="9"/>
            <color indexed="81"/>
            <rFont val="Tahoma"/>
            <family val="2"/>
          </rPr>
          <t>PARA PASAR A COMUNICACIONES</t>
        </r>
        <r>
          <rPr>
            <sz val="9"/>
            <color indexed="81"/>
            <rFont val="Tahoma"/>
            <family val="2"/>
          </rPr>
          <t xml:space="preserve">
</t>
        </r>
      </text>
    </comment>
    <comment ref="C1464" authorId="0" shapeId="0">
      <text>
        <r>
          <rPr>
            <b/>
            <sz val="9"/>
            <color indexed="81"/>
            <rFont val="Tahoma"/>
            <family val="2"/>
          </rPr>
          <t xml:space="preserve">Autor:
</t>
        </r>
      </text>
    </comment>
    <comment ref="I1466" authorId="0" shapeId="0">
      <text>
        <r>
          <rPr>
            <b/>
            <sz val="9"/>
            <color indexed="81"/>
            <rFont val="Tahoma"/>
            <family val="2"/>
          </rPr>
          <t>Autor:</t>
        </r>
        <r>
          <rPr>
            <sz val="9"/>
            <color indexed="81"/>
            <rFont val="Tahoma"/>
            <family val="2"/>
          </rPr>
          <t xml:space="preserve">
Aporte de la Secretaría de Productividad </t>
        </r>
      </text>
    </comment>
    <comment ref="H1474" authorId="0" shapeId="0">
      <text>
        <r>
          <rPr>
            <b/>
            <sz val="9"/>
            <color indexed="81"/>
            <rFont val="Tahoma"/>
            <family val="2"/>
          </rPr>
          <t>Autor:</t>
        </r>
        <r>
          <rPr>
            <sz val="9"/>
            <color indexed="81"/>
            <rFont val="Tahoma"/>
            <family val="2"/>
          </rPr>
          <t xml:space="preserve">
Fortalecimiento Empresarial Antojate de Antioquia $ 350.000.000.
Fortalecimiento Empresarial Registro Invima $ 120.000.000.
Comisión Regional de Competitividad $ 50.000.000
Participación En ferias $ 200.000.000
Material publicitario $ 50.000.000
Proyecto Cluster Lacteos $ 40.000.000.
Temporales $ 311.807.320
Victimas $ 100.000.000
Desarrollo de Proveedores $ 148.192.680
Emprendimiento $ 300.000.000 (capital semilla y red de emprendimiento)
</t>
        </r>
      </text>
    </comment>
  </commentList>
</comments>
</file>

<file path=xl/sharedStrings.xml><?xml version="1.0" encoding="utf-8"?>
<sst xmlns="http://schemas.openxmlformats.org/spreadsheetml/2006/main" count="32757" uniqueCount="5871">
  <si>
    <t>PLAN ANUAL DE ADQUISICIONES Y DE SUPERVISIÓN E INTERVENTORÍA - DEPARTAMENTO DE ANTIOQUIA</t>
  </si>
  <si>
    <t>Código: FO-M7-P1-063</t>
  </si>
  <si>
    <t>Versión: 01</t>
  </si>
  <si>
    <t>Fecha de aprobación: 03/05/2017</t>
  </si>
  <si>
    <t>PLAN  ANUAL  DE  ADQUISICIONES  -  DEPARTAMENTO  DE  ANTIOQUIA  -  AÑO  2017</t>
  </si>
  <si>
    <r>
      <t xml:space="preserve">S   E   C   O   P     </t>
    </r>
    <r>
      <rPr>
        <b/>
        <sz val="12"/>
        <rFont val="Arial"/>
        <family val="2"/>
      </rPr>
      <t>(Colombia Compra Eficiente)</t>
    </r>
  </si>
  <si>
    <t>ARTICULACIÓN CON EL PLAN DE DESARROLLO (PRESUPUESTO DE INVERSION)</t>
  </si>
  <si>
    <t xml:space="preserve"> SEGUIMIENTO A LA CONTRATACION (S I G)</t>
  </si>
  <si>
    <t>PLAN DE SUPERVISION E INTERVENTORIA</t>
  </si>
  <si>
    <t>Plan de Desarrollo</t>
  </si>
  <si>
    <t xml:space="preserve">Ejecucion del Plan               </t>
  </si>
  <si>
    <t xml:space="preserve">Datos del Responsable </t>
  </si>
  <si>
    <t>Dependencia</t>
  </si>
  <si>
    <t>Códigos UNSPSC</t>
  </si>
  <si>
    <t>Descripción</t>
  </si>
  <si>
    <t xml:space="preserve">Fecha estimada de inicio de proceso de selección </t>
  </si>
  <si>
    <t xml:space="preserve">Duración estimada del contrato </t>
  </si>
  <si>
    <t xml:space="preserve">Modalidad de selección </t>
  </si>
  <si>
    <t>Fuente de los recursos (SGP - Propios - Regalías - Del crédito - Nacionales - etc)</t>
  </si>
  <si>
    <t>Valor total estimado</t>
  </si>
  <si>
    <t>Valor estimado en la vigencia actual</t>
  </si>
  <si>
    <t>¿Se requieren vigencias futuras?</t>
  </si>
  <si>
    <t>Estado de solicitud de vigencias futuras</t>
  </si>
  <si>
    <t>Nombre completo</t>
  </si>
  <si>
    <t xml:space="preserve">Cargo </t>
  </si>
  <si>
    <t xml:space="preserve">Teléfono </t>
  </si>
  <si>
    <t xml:space="preserve">Correo electrónico </t>
  </si>
  <si>
    <t>Programa del Plan al cual contribuye el objeto contractual</t>
  </si>
  <si>
    <t>Producto(s) del Plan al cual contribuye el objeto contractual</t>
  </si>
  <si>
    <t>Nombre del Proyecto al cual pertenece el objeto contractual</t>
  </si>
  <si>
    <t xml:space="preserve">Elemento PEP </t>
  </si>
  <si>
    <t>Producto(s) del Proyecto que se impactan con el objeto contractual</t>
  </si>
  <si>
    <t>Actividad(es) del Proyecto que requieren del objeto contractual</t>
  </si>
  <si>
    <t>N° del Proceso en el SECOP</t>
  </si>
  <si>
    <t>N°. de la necesidad en SAP</t>
  </si>
  <si>
    <t>Fecha de Publicación de Estudios Previos en SECOP</t>
  </si>
  <si>
    <t>Número del radicado  Resolución y/o carta de aceptación</t>
  </si>
  <si>
    <t>Número del Contrato</t>
  </si>
  <si>
    <t>Porcentaje de cumplimiento</t>
  </si>
  <si>
    <t>Nombre Contratista / Asociado(s)</t>
  </si>
  <si>
    <t>Estado del Contrato</t>
  </si>
  <si>
    <t>Observaciones</t>
  </si>
  <si>
    <t>Nombres y Apellidos del Supervisor o razón social del Interventor</t>
  </si>
  <si>
    <t>Tipo de Supervisión e Interventoría</t>
  </si>
  <si>
    <t>Función</t>
  </si>
  <si>
    <t>Prestar a la Gobernación de Antioquia, los servicios de relacionamiento con la ciudadanía a través de los canales de Contact Center y BPO, brindando una experiencia diferenciadora en cada interacción telefónica, presencial o virtual, apoyando así la actividad institucional del Departamento de Antioquia en el fortalecimiento de sus relaciones con la comunidad.</t>
  </si>
  <si>
    <t>15 MESES</t>
  </si>
  <si>
    <t>Contratación Directa - Contratos Interadministrativos</t>
  </si>
  <si>
    <t>Propios</t>
  </si>
  <si>
    <t>SI</t>
  </si>
  <si>
    <t>Aprobadas</t>
  </si>
  <si>
    <t>Jorge O. Patiño Cardona</t>
  </si>
  <si>
    <t>Profesional universitario</t>
  </si>
  <si>
    <t>3839691</t>
  </si>
  <si>
    <t>jorge.patino@antioquia.gov.co</t>
  </si>
  <si>
    <t>Fortalecimiento del Modelo integral de Atención a la ciudadanía</t>
  </si>
  <si>
    <t>Cumplimiento del enfoque al cliente frente a la dimensión de Adaptabilidad en el diagnóstico de la cultura organizacional</t>
  </si>
  <si>
    <t xml:space="preserve"> procesos del Sistema Integrado de Gestión articulados con la Misión, Visión y objetivos estrategicos de la entidad</t>
  </si>
  <si>
    <t>Fortalecimiento en la atención a la Ciudadania</t>
  </si>
  <si>
    <t>2017060101623 del 19/09/2017</t>
  </si>
  <si>
    <t>Emtelco S.A.S</t>
  </si>
  <si>
    <t>En ejecución</t>
  </si>
  <si>
    <t>Erica Maria Tobon Rivera</t>
  </si>
  <si>
    <t>Tipo C:  Supervisión</t>
  </si>
  <si>
    <t>Tecnica, Administrativa, Financiera, juridica y contable.</t>
  </si>
  <si>
    <t>Contratar el suministro de tiquetes aéreos, regionales, nacionales e internacionales para los desplazamientos de los servidores públicos de la Secretaría de Gestión Humana</t>
  </si>
  <si>
    <t>11 meses</t>
  </si>
  <si>
    <t>Selección Abreviada - Subasta Inversa</t>
  </si>
  <si>
    <t>N/A</t>
  </si>
  <si>
    <t>201706102139 del 22 /09/2017</t>
  </si>
  <si>
    <t>Servicio Aereo Territorio Nacional - SATENA</t>
  </si>
  <si>
    <t>El proceso lo realiza la Secretaria General</t>
  </si>
  <si>
    <t>Hernan Dario Tamayo Piedrahita</t>
  </si>
  <si>
    <t xml:space="preserve">Elaboración de credenciales de identificación (carné)  con su correspondiente cinta bordada y accesorio porta escarapela </t>
  </si>
  <si>
    <t>6 meses</t>
  </si>
  <si>
    <t>Mínima Cuantía</t>
  </si>
  <si>
    <t>NO</t>
  </si>
  <si>
    <t>Andres Felipe Gaviria Barrientos</t>
  </si>
  <si>
    <t>Ingrid Rodriguez Cuellar</t>
  </si>
  <si>
    <t>Apoyar el Fortalecimiento Institucional de la Asamblea Departamental de Antioquia, en aras de promover la eficiencia, eficacia y efectividad en el cumplimiento de sus funciones</t>
  </si>
  <si>
    <t>12 MESES</t>
  </si>
  <si>
    <t>Régimen Especial - Artículo 95 Ley 489 de 1998</t>
  </si>
  <si>
    <t>2017-SS-24-0011</t>
  </si>
  <si>
    <t>Asamblea Departamental</t>
  </si>
  <si>
    <t>Laura Melissa Monsalve Alvarez</t>
  </si>
  <si>
    <r>
      <t xml:space="preserve">Servicios para la Administración, Operación del </t>
    </r>
    <r>
      <rPr>
        <b/>
        <sz val="10"/>
        <rFont val="Calibri"/>
        <family val="2"/>
        <scheme val="minor"/>
      </rPr>
      <t>Centro de Servicios de Informática,  y servicio de hosting</t>
    </r>
    <r>
      <rPr>
        <sz val="10"/>
        <rFont val="Calibri"/>
        <family val="2"/>
        <scheme val="minor"/>
      </rPr>
      <t>, para el apoyo tecnológico a la plataforma informática utilizada en la Administración Departamental</t>
    </r>
  </si>
  <si>
    <t xml:space="preserve">SI </t>
  </si>
  <si>
    <t>Fortalecimiento de las TIC en la Administración Departamental</t>
  </si>
  <si>
    <t>Soluciones Informáticas intervenidas y cumpliendo las políticas  informáticas**</t>
  </si>
  <si>
    <t>Fortalecimiento de las tecnologías de información y comunicaciones TIC</t>
  </si>
  <si>
    <t>22-0080</t>
  </si>
  <si>
    <t>Intervenir  soluciones informáticas</t>
  </si>
  <si>
    <t>19049 - 19050</t>
  </si>
  <si>
    <t>Valor + S.A.S</t>
  </si>
  <si>
    <t>Diana Perez Blandon - Ivan Yesid Espinoza Guzman</t>
  </si>
  <si>
    <t>Tipo B2: Supervisión Colegiada</t>
  </si>
  <si>
    <r>
      <rPr>
        <b/>
        <sz val="8"/>
        <rFont val="Arial"/>
        <family val="2"/>
      </rPr>
      <t>Servicio de mantenimiento, soporte y actualización del software G+</t>
    </r>
    <r>
      <rPr>
        <sz val="8"/>
        <rFont val="Arial"/>
        <family val="2"/>
      </rPr>
      <t xml:space="preserve"> (actualización, soporte y mantenimiento),  Secretaría de Gestión Humana (adición)</t>
    </r>
  </si>
  <si>
    <t>Contratación Directa - No pluralidad de oferentes</t>
  </si>
  <si>
    <r>
      <rPr>
        <b/>
        <sz val="8"/>
        <rFont val="Arial"/>
        <family val="2"/>
      </rPr>
      <t xml:space="preserve">Servicio de mantenimiento, soporte y actualización del software ISOLUCION </t>
    </r>
    <r>
      <rPr>
        <sz val="8"/>
        <rFont val="Arial"/>
        <family val="2"/>
      </rPr>
      <t xml:space="preserve">(actualización, soporte y mantenimiento),  Secretaría de Gestión Humana </t>
    </r>
  </si>
  <si>
    <t>Soluciones de Tecnología de información y comunicaciones por demanda incorporadas</t>
  </si>
  <si>
    <t>22-0083</t>
  </si>
  <si>
    <t>Incorporar soluciones informáticas</t>
  </si>
  <si>
    <t>4600007687</t>
  </si>
  <si>
    <t>ISOLUCIÓN SISTEMAS INTEGR A GE</t>
  </si>
  <si>
    <t>Gloria Ivonne Mayo</t>
  </si>
  <si>
    <r>
      <rPr>
        <b/>
        <sz val="8"/>
        <rFont val="Arial"/>
        <family val="2"/>
      </rPr>
      <t>Servicio de mantenimiento, soporte y actualización del software ARANDA</t>
    </r>
    <r>
      <rPr>
        <sz val="8"/>
        <rFont val="Arial"/>
        <family val="2"/>
      </rPr>
      <t xml:space="preserve"> (actualización, soporte y mantenimiento), Secretaría de Gestión Humana</t>
    </r>
  </si>
  <si>
    <t>Doris Elena Palacio Ramírez</t>
  </si>
  <si>
    <r>
      <t xml:space="preserve">Servicio de mantenimeinto, soporte y actualización de Software Updates License &amp; Support para los productos </t>
    </r>
    <r>
      <rPr>
        <b/>
        <sz val="8"/>
        <color indexed="8"/>
        <rFont val="Arial"/>
        <family val="2"/>
      </rPr>
      <t>Oracle</t>
    </r>
    <r>
      <rPr>
        <sz val="8"/>
        <color indexed="8"/>
        <rFont val="Arial"/>
        <family val="2"/>
      </rPr>
      <t xml:space="preserve"> que posee el Departamento de Antioquia (Mas 150 millones de Planeación)</t>
    </r>
  </si>
  <si>
    <t>Oracle Colombia LTDA.</t>
  </si>
  <si>
    <t>Jhon Edwar Garcia Soto</t>
  </si>
  <si>
    <t>Servicio de recepción, transporte, entrega, almacenamiento y custodia de la información corporativa almacenada en medios magnéticos y otros dispositivos de la Gobernación de Antioquia.</t>
  </si>
  <si>
    <t>En etapa precontractual</t>
  </si>
  <si>
    <r>
      <t>Servicio de mantenimiento, soporte y actualización del software</t>
    </r>
    <r>
      <rPr>
        <b/>
        <sz val="8"/>
        <color indexed="8"/>
        <rFont val="Arial"/>
        <family val="2"/>
      </rPr>
      <t xml:space="preserve"> Kactus-HR</t>
    </r>
    <r>
      <rPr>
        <sz val="8"/>
        <color indexed="8"/>
        <rFont val="Arial"/>
        <family val="2"/>
      </rPr>
      <t>, para la gestión de nómina y recursos humanos.</t>
    </r>
  </si>
  <si>
    <r>
      <t xml:space="preserve">Servicio de mantenimiento, soporte y actualización del software </t>
    </r>
    <r>
      <rPr>
        <b/>
        <sz val="8"/>
        <color indexed="8"/>
        <rFont val="Arial"/>
        <family val="2"/>
      </rPr>
      <t>SISCUOTAS</t>
    </r>
    <r>
      <rPr>
        <sz val="8"/>
        <color indexed="8"/>
        <rFont val="Arial"/>
        <family val="2"/>
      </rPr>
      <t>, para la administración de las cuotas partes jubilatorias por cobrar y por pagar del Departamento de Antioquia</t>
    </r>
  </si>
  <si>
    <t>22-0081</t>
  </si>
  <si>
    <t>Servicio de soporte remoto bolsa de horas base de datos Oracle</t>
  </si>
  <si>
    <t>22-0082</t>
  </si>
  <si>
    <t>IT CROWD S.A.S.</t>
  </si>
  <si>
    <t>Orlando Diaz Sanchez</t>
  </si>
  <si>
    <r>
      <rPr>
        <b/>
        <sz val="8"/>
        <rFont val="Arial"/>
        <family val="2"/>
      </rPr>
      <t>Servicio de mantenimiento, soporte y renovación de la herramienta  VMware</t>
    </r>
    <r>
      <rPr>
        <sz val="8"/>
        <rFont val="Arial"/>
        <family val="2"/>
      </rPr>
      <t xml:space="preserve"> de la Gobernación de Antioquia. </t>
    </r>
  </si>
  <si>
    <r>
      <t xml:space="preserve">Servicio de soporte técnico para dispositivos de red </t>
    </r>
    <r>
      <rPr>
        <b/>
        <sz val="9"/>
        <color theme="1"/>
        <rFont val="Arial"/>
        <family val="2"/>
      </rPr>
      <t>cisco</t>
    </r>
  </si>
  <si>
    <t>13 MESES</t>
  </si>
  <si>
    <t>22-0084</t>
  </si>
  <si>
    <t>Maria del Pilar Baquero Piedrahita</t>
  </si>
  <si>
    <t xml:space="preserve">Intervenciones asociadas al plan  de trabajo  de los proyectos de:  competencias laborales, cultura y cambio organizacional y gestion del conocimiento. </t>
  </si>
  <si>
    <t>07 MESES</t>
  </si>
  <si>
    <t xml:space="preserve">Selección Abreviada de Menor Cuantia </t>
  </si>
  <si>
    <t>no</t>
  </si>
  <si>
    <t>Desarrollo del capital intelectual y organizacional</t>
  </si>
  <si>
    <t>Variacion del indice de cultura organizacional</t>
  </si>
  <si>
    <t>Fortalecimiento de las competencias laborales de los servidores pùblcios departamentales
Fortalecimiento de la cultura y el cambio organizacional de la Gobernacion de Antioquia
Consolidacion del modelo de gestion del cambio de la Gobernacion de Antioquia</t>
  </si>
  <si>
    <t>100012001
100013001
100015001</t>
  </si>
  <si>
    <t>37020101
37020103
37020104
37020102</t>
  </si>
  <si>
    <t xml:space="preserve">Aplicación de pruebas propias
Aplicación Prueba Betesa
Certificación en NCLC
Eventos y Ceremonias
Fortalecimiento Betesa
Fortalecimiento prueba Liderazgo
Fortalecimiento pruebas propias
Planes de comunicación
Ceremonia modulo virtual
Consolidación del programa
Divulgación del procedimiento
Gestión de agendas de cambio
Gestión de las brechas culturales
Gestión del cartero de la admiración
Gestión del kit conversacional
Gestión equipo de lideres de cambio
Medición de la cultura
Modulo virtual de conversación
Seguimiento equipo de lideres de cambio
Talleres para el cierre de brechas
Aprendizaje plan de desarrollo
Cartilla virtual
Construcción de instructivos
Evento de multiplicadores
Eventos de Facilitación
Gestión del convenio ICETEX
Gestión relatos de practica
Hábitos del conocimiento
Mapas de conocimiento
Metodologías de facilitación
Modulo virtual del conocimiento
Plan de comunicaciones
Plan de entrega del cargo
Practicas destacadas
Talleres para multiplicadores
Transferencia del conocimiento
World café
Recurso Humano
</t>
  </si>
  <si>
    <t xml:space="preserve">David Alejandro Ochoa M. </t>
  </si>
  <si>
    <t>Secretaría de Gestión Humana y Desarrollo Organizacional - Dirección de Desarrollo Organizacional</t>
  </si>
  <si>
    <t>Prestación del servicio de auditoría de seguimiento al otorgamiento de certificados, con el fin de verificar el cumplimiento del Sistema Integrado de Gestión con los requisitos de las normas de calidad ISO 9001:2008 y NTC GP 1000: 2009, para todos los procesos del SIG</t>
  </si>
  <si>
    <t>30 días</t>
  </si>
  <si>
    <t>Contratación Directa - Prestación de Servicios y de Apoyo a la Gestión Persona Jurídica</t>
  </si>
  <si>
    <t>Fortalecimiento y articulación entre el modelo de operación por procesos (Sistema Integrado de Gestión) y la estructura organizacional</t>
  </si>
  <si>
    <t>Procesos del Sistema Integrado de Gestión articulados con la Misión, Visión y objetivos estratégicos de la entidad</t>
  </si>
  <si>
    <t>Fortalecimiento Sistema Integrado de Gestión Medellín, Antioquia, Occidente</t>
  </si>
  <si>
    <t>Auditoría externa</t>
  </si>
  <si>
    <t>Iván Darío Arango Correa</t>
  </si>
  <si>
    <t>Apoyar al equipo auditor de la Gobernación de Antioquia para la realización de las auditorías internas de calidad, al Sistema Integrado de Gestión - SIG y realizar entrenamiento teórico práctico en el desarrollo de las mismas a los auditores internos.</t>
  </si>
  <si>
    <t>10 meses</t>
  </si>
  <si>
    <t>si</t>
  </si>
  <si>
    <t>Asesoría en indicadores</t>
  </si>
  <si>
    <t>Realización del 6° Evento Académico del Sistema Integrado de Gestión</t>
  </si>
  <si>
    <t>1 año</t>
  </si>
  <si>
    <t>Licitación Pública</t>
  </si>
  <si>
    <t>Se trasladará el CDP a la Oficina de Comunicaciones</t>
  </si>
  <si>
    <t>Realización del Tercer Encuentro de Integrantes de EMC</t>
  </si>
  <si>
    <t>Designar estudiantes de las universidades privadas para la realización de la práctica académica, con el fin de brindar apoyo a la gestión del Departamento de Antioquia y sus subregiones durante el segundo semestre de 2017 y el primer semestre 2018.</t>
  </si>
  <si>
    <t>Si</t>
  </si>
  <si>
    <t>Prácticas de Excelencia</t>
  </si>
  <si>
    <t>Plazas de prácticas asignadas a los diferentes organismos de la Gobernación de Antioquia.</t>
  </si>
  <si>
    <t>Fortalecimiento incorporación de estudiantes en semestre de práctica que aporten al desarrollo de proyectos de corta duración 2016-2019. Medellín, Antioquia, Occidente</t>
  </si>
  <si>
    <t>020130001</t>
  </si>
  <si>
    <t>Contratos con universidades privadas</t>
  </si>
  <si>
    <t>8018 - 7327</t>
  </si>
  <si>
    <t>4600008004 – 4600008006-600007072-4600008005-4600007076-4600007999-4600008000-4600007078-4600007082-4600007074-4600006952-4600007068-4600007069-4600007071-4600007067-4600007070-4600008001-4600008003-4600008007-4600008008-4600007081-4600008002-4600008017</t>
  </si>
  <si>
    <t>Universidades Privadas</t>
  </si>
  <si>
    <t>Maribel Barrientos uribe</t>
  </si>
  <si>
    <t>Designar estudiantes de las universidades públicas para la realización de la práctica académica, con el fin de brindar apoyo a la gestión del Departamento de Antioquia y sus subregiones durante el segundo semestre de 2017 y el primer semestre 2018.</t>
  </si>
  <si>
    <t>Contratos con universidades públicas</t>
  </si>
  <si>
    <t>2017060094473 del 01/08/2017</t>
  </si>
  <si>
    <t>4600007057-4600007063-4600007059-4600007061-4600007058-4600007060-4600007062</t>
  </si>
  <si>
    <t>Universidades Publicas</t>
  </si>
  <si>
    <t>Diego Fernado Bedoya Gallo</t>
  </si>
  <si>
    <t>Designar estudiantes de las universidades privadas para la realización de la práctica académica, con el fin de brindar apoyo a la gestión del Departamento de Antioquia y sus subregiones durante el segundo semestre de 2018.</t>
  </si>
  <si>
    <t>5 meses</t>
  </si>
  <si>
    <t>No</t>
  </si>
  <si>
    <t>Designar estudiantes de las universidades públicas para la realización de la práctica académica, con el fin de brindar apoyo a la gestión del Departamento de Antioquia y sus subregiones durante el segundo semestre de 2018.</t>
  </si>
  <si>
    <t>Realización de los diferentes eventos de prácticas (Inducción, encuentro de experiencias y de certificación).</t>
  </si>
  <si>
    <t>Eventos</t>
  </si>
  <si>
    <t>Logistica
Alimentación</t>
  </si>
  <si>
    <t xml:space="preserve">Convenio Educativo Departamento de Antioquia ICETEX </t>
  </si>
  <si>
    <t>Gestión del Empleo Público</t>
  </si>
  <si>
    <t>Capacitación para el Fortalecimiento de la Gestión Institucional en Todo el Departamento de Antioquia</t>
  </si>
  <si>
    <t>Capacitación para el fortalecimiento de la gestión institucional</t>
  </si>
  <si>
    <t>02-0165</t>
  </si>
  <si>
    <t>Servidores públicos fortalecidos en sus competencias</t>
  </si>
  <si>
    <t>Servicios</t>
  </si>
  <si>
    <t>018F-2001</t>
  </si>
  <si>
    <t>Icetex</t>
  </si>
  <si>
    <t>Beatriz Elena Restrepo Munera</t>
  </si>
  <si>
    <t>Prestar los servicios de atención y prevención de accidentes de trabajo y enfermedades laborales (ATEL) de empleados, trabajadores, estudiantes en práctica y contratistas independientes (riesgos lV y V) de la administración departamental.</t>
  </si>
  <si>
    <t>3839692</t>
  </si>
  <si>
    <t>19275 - 19270 - 19271 - 19235</t>
  </si>
  <si>
    <t>2017-SS-24-0014</t>
  </si>
  <si>
    <t>Positiva Compañía de Seguros</t>
  </si>
  <si>
    <t>Roberto Hernandez Arboleda</t>
  </si>
  <si>
    <t>Realizar cursos de capacitación informal, artes, oficios, recreación y deportes para los servidores públicos departamentales y sus beneficiarios directos, y las actividades inherentes a la jornada de integración de la familia, de acuerdo a lo establecido en la ley 1857 de 2017</t>
  </si>
  <si>
    <t>Fortalecimiento del bienestar laboral y mejoramiento de la calidad de vida</t>
  </si>
  <si>
    <t>Servidores Públicos intervenidos integralmente desde la seguridad y salud en el trabajo</t>
  </si>
  <si>
    <t>Mejoramiento de la Calidad de Vida de los servidores públicos y sus beneficiarios directos de la Gobernación de Antioquia</t>
  </si>
  <si>
    <t>10-0018</t>
  </si>
  <si>
    <t>Satisfacción de los pensionados departamentales</t>
  </si>
  <si>
    <t>18667 - 19457</t>
  </si>
  <si>
    <t>Comfama</t>
  </si>
  <si>
    <t>Elvia María Ríos Izquierdo</t>
  </si>
  <si>
    <t>Realizar las evaluaciones médicas ocupacionales, la práctica de exámenes de laboratorio, la aplicación de vacunas necesarias para el ingreso, las evaluaciones periódicas y las ayudas necesarias para el egreso del servidor público departamental.</t>
  </si>
  <si>
    <t>Gestión de la Seguridad y Salud en el Trabajo</t>
  </si>
  <si>
    <t>Implementación de la Seguridad y Salud en el Trabajo en la Gobernación de Antioquia</t>
  </si>
  <si>
    <t>01-0025</t>
  </si>
  <si>
    <t>Fortalecer la Seguridad y la Salud en el Trabajo</t>
  </si>
  <si>
    <t>Centrolab S.A.S</t>
  </si>
  <si>
    <t>Jaime Ignacio Gaviria C</t>
  </si>
  <si>
    <t>Prestar los servicios no contemplados en el plan obligatorio de salud, mediante un plan complementario para el trabajador oficial y su núcleo familiar.</t>
  </si>
  <si>
    <t>Iván Mauricio Ramírez Velásquez</t>
  </si>
  <si>
    <t>Francisco Guillermo Castro</t>
  </si>
  <si>
    <t xml:space="preserve">80141900
80141600
90101600
90111600
</t>
  </si>
  <si>
    <t>Prestar servicios de apoyo logístico necesario para el desarrollo de los programas de  Capacitación, Bienestar Laboral, Seguridad y Salud en el Trabajo y Mejoramiento de la Calidad de Vida de los servidores públicos, los jubilados y pensionados departamentales y sus familias</t>
  </si>
  <si>
    <t>10-0022</t>
  </si>
  <si>
    <t>Satisfacción de los servidores públicos departamentales</t>
  </si>
  <si>
    <t>20942-20927-20928-20931-20929-20932-20930-20986-20987-20988-20989-20990-20991-21206-21027</t>
  </si>
  <si>
    <t>2018060229227 del 25/06/18</t>
  </si>
  <si>
    <t>Unión Temporal Gestión Humana 2018</t>
  </si>
  <si>
    <t>Prestar servicios de formacion y desarrollo deportivo a los servidores publicos adscritos al Departamento de Antioquia y sus beneficiarios directos</t>
  </si>
  <si>
    <t>Selección Abreviada - Menor Cuantía</t>
  </si>
  <si>
    <t>2018060226090 del 28/05/2018</t>
  </si>
  <si>
    <t>Corporacion Promotora Genesis</t>
  </si>
  <si>
    <t>Contratación de exámenes médicos para servidores y contratistas independientes (semana de la salud ocupacional para CAD y todo el Departamento de Antioquia)</t>
  </si>
  <si>
    <t>Prestar los servicios como apoderada(o) en los procesos prejurídicos y jurídicos para el cobro de la cartera morosa en favor del Fondo de la Vivienda del Departamento de Antioquia.</t>
  </si>
  <si>
    <t>Contratación Directa - Prestación de Servicios y de Apoyo a la Gestión Persona Natural</t>
  </si>
  <si>
    <t>S2018060004218 del 26/01/2018</t>
  </si>
  <si>
    <t>4600008036</t>
  </si>
  <si>
    <t>Maria del Pilar Lora Carvajal</t>
  </si>
  <si>
    <t>Gloria Marcela Botero Isaza</t>
  </si>
  <si>
    <t>Compra de elementos de protección personal para los servidores de la gobernación de Antioquia</t>
  </si>
  <si>
    <t>7 meses</t>
  </si>
  <si>
    <t>Se trasladará el CDP a la Secretaria General - Subsecretaria Logistica, quien adelanta el proceso contractual</t>
  </si>
  <si>
    <t>Soporte, mantenimiento y actualización del licenciamiento de SAP</t>
  </si>
  <si>
    <t xml:space="preserve">Ludwyg Londono Serna </t>
  </si>
  <si>
    <t>SUSCRIPCIÓN OFFICE 365</t>
  </si>
  <si>
    <t>Selección Abreviada - Acuerdo Marco de Precios</t>
  </si>
  <si>
    <t>3839693</t>
  </si>
  <si>
    <t>Gerencia de Auditoría Interna</t>
  </si>
  <si>
    <t>Servicio de suscripción y soporte licencias ACL Analytics Exchange, ACL Analytics Desktop y Conector ACL Direct Link para SAP.</t>
  </si>
  <si>
    <t xml:space="preserve">12 meses </t>
  </si>
  <si>
    <t>Recursos propios</t>
  </si>
  <si>
    <t>Juan Carlos Cortes Gomez</t>
  </si>
  <si>
    <t>Profesional Universitario</t>
  </si>
  <si>
    <t>juan.cortes@antioquia.gov.co</t>
  </si>
  <si>
    <t xml:space="preserve">Transparencia y lucha frontal contra la corrupción </t>
  </si>
  <si>
    <t>Implementación de mejoras a partir de las auditorias con uso de ACL.</t>
  </si>
  <si>
    <t>Implementación de mejoras a partir de las auditorias con el uso de ACL.</t>
  </si>
  <si>
    <t>Técnica, Administrativa, Financiera, Jurídica y contable.</t>
  </si>
  <si>
    <t>Campaña Fomento de la Cultura de Control.</t>
  </si>
  <si>
    <t>Minima Cuantía</t>
  </si>
  <si>
    <t>Wilson Duque Ríos</t>
  </si>
  <si>
    <t>wilson.duque@antioquia.gov.co</t>
  </si>
  <si>
    <t>Avance en la implementación del plan de fomento de la cultura de control.</t>
  </si>
  <si>
    <t>Desarrollo y avance en la implementación de la cultura de control en la Gobernación de Antioquia.</t>
  </si>
  <si>
    <t xml:space="preserve">Wilson Duque Ríos </t>
  </si>
  <si>
    <t>Acompañamiento Proceso de Certificación</t>
  </si>
  <si>
    <t xml:space="preserve">3 meses </t>
  </si>
  <si>
    <t>Jorge Enrique Cañas</t>
  </si>
  <si>
    <t>Profesional Especializado</t>
  </si>
  <si>
    <t>3838659</t>
  </si>
  <si>
    <t>jorge.canas@antioquia.gov.co</t>
  </si>
  <si>
    <t>Avance en la certificación del proceso de auditoría bajo estandares Internacionales.</t>
  </si>
  <si>
    <t>Implementación del proceso de certificación CIA bajo estandares internacionales en la Gobernación de Antioquia.</t>
  </si>
  <si>
    <t>Analisis Estados Financieros Decreto 648</t>
  </si>
  <si>
    <t xml:space="preserve">Dora Corrales </t>
  </si>
  <si>
    <t>3838658</t>
  </si>
  <si>
    <t>dora.corrales@antioquia.gov.co</t>
  </si>
  <si>
    <t>Secretaría de Educación</t>
  </si>
  <si>
    <t>Promoción e implementación de estrategias de desarrollo pedagógico en establecimientos educativos oficiales de la Subregión Urabá con canasta contratada.</t>
  </si>
  <si>
    <t>300 días</t>
  </si>
  <si>
    <t>SGP  0-3010</t>
  </si>
  <si>
    <t>Luis Guillermo Mesa Santamaria</t>
  </si>
  <si>
    <t>Director de Cobertura</t>
  </si>
  <si>
    <t>3838502</t>
  </si>
  <si>
    <t>luis.mesa@antioquia.gov.co</t>
  </si>
  <si>
    <t>Mas y mejor educación para la sociedad y las personas en el sector urbano</t>
  </si>
  <si>
    <t xml:space="preserve">Matricula de estudiantes oficiales en la zona Urbana </t>
  </si>
  <si>
    <t>Ampliación de  la sostenibilidad del servicio educativo oficial en el Departamento de Antioquia</t>
  </si>
  <si>
    <t>020220001</t>
  </si>
  <si>
    <t xml:space="preserve">Contratación cobertura educativa. </t>
  </si>
  <si>
    <t>FUNDACION EDUCATIVA ISAIAS DUARTE CANCICO</t>
  </si>
  <si>
    <t>Angela Jannet Senejoa Rodriguez
C.C. 52473898
Miryam Rosa Bedoya Diaz
C.C. 43140106</t>
  </si>
  <si>
    <t>Tipo A1: Supervisión e Interventoría Integral</t>
  </si>
  <si>
    <t>Técnica
Jurídica
Administrativa
Contable y/o Financiera</t>
  </si>
  <si>
    <t>Promoción e implementación de estrategias de desarrollo pedagógico en establecimientos educativos oficiales de las subregiones Magdalena Medio, Nordeste, Norte, Oriente, Suroeste y Valle de Aburrá con canasta contratada.</t>
  </si>
  <si>
    <t>CORPORCION EDUCATIVA PARA EL DESARROLLO INTEGRAL - COREDI</t>
  </si>
  <si>
    <t>Edwin Henao Valencia
C.C. 8129102
Orfa Miriam Barrada Agudelo
C.C. 32317644</t>
  </si>
  <si>
    <t>Promoción e Implementación de estrategias de desarrollo pedagógico en establecimientos educativos oficiales de Las Subregiones del  Bajo Cauca, Norte, Oriente, Occidente y Suroeste con canasta contratada.</t>
  </si>
  <si>
    <t>CORPORACION ARQUIDIOCESANA PARA LA EDUCACION CARED</t>
  </si>
  <si>
    <t>Gustavo Alfonso Araque Carrillo
C.C. 98481065
Carla Ruiz Santamaría
C.C. 1017129608</t>
  </si>
  <si>
    <r>
      <t xml:space="preserve">Contrato de prestación de servicio educativo para la atención de población en edad escolar en los niveles preescolar, basica y media, en zona urbana del Municipio de </t>
    </r>
    <r>
      <rPr>
        <b/>
        <sz val="10"/>
        <rFont val="Calibri"/>
        <family val="2"/>
      </rPr>
      <t>Chigorodó.</t>
    </r>
  </si>
  <si>
    <t>DIOCESIS DE APARTADO</t>
  </si>
  <si>
    <t>Alba Luz López Vásquez
C.C. 43674322</t>
  </si>
  <si>
    <r>
      <t xml:space="preserve">Contrato de prestación de servicio educativo para la atención de población en edad escolar en los niveles preescolar, basica y media, en zona urbana del Municipio de </t>
    </r>
    <r>
      <rPr>
        <b/>
        <sz val="10"/>
        <rFont val="Calibri"/>
        <family val="2"/>
      </rPr>
      <t>Caucasia</t>
    </r>
  </si>
  <si>
    <t>CORPORACION EDUCATIVA ESPARRO</t>
  </si>
  <si>
    <t>Andrés Felipe Jaramillo Betancur
C.C. 71228232</t>
  </si>
  <si>
    <t>Ejecutar las estrategias formuladas  para el desarrollo de la segunda fase del centro de pensamiento pedagógico en el departamento de Antioquia</t>
  </si>
  <si>
    <t>210 días</t>
  </si>
  <si>
    <t>Recursos Propios 0-2052</t>
  </si>
  <si>
    <t>Deysy Alexandra Yepes Valencia</t>
  </si>
  <si>
    <t>Directora Pedagógica</t>
  </si>
  <si>
    <t>deysyalexandra.yepes@antioquia.gov.co</t>
  </si>
  <si>
    <t>Excelencia Educativa con mas y mejores maestros</t>
  </si>
  <si>
    <t>Escuelas Normales de Educación Superior acompañadas en los procesos pedagógicos, administrativos y financieros. Docentes y directivos docentes, participando en el centro de estudios en Educación, Pedagógía y Didáctica.</t>
  </si>
  <si>
    <t>Implementación del Centro de Pensamiento Pedagógico en el Departamento de Antioquia</t>
  </si>
  <si>
    <t>020211</t>
  </si>
  <si>
    <t>Implementación del centro de pensamiento pedagógico</t>
  </si>
  <si>
    <t xml:space="preserve">Encuentros subregionales, Foro, Diplomado, Acompañamiento a las Escuelas Normales. </t>
  </si>
  <si>
    <t>2018060223839
04/05/2018</t>
  </si>
  <si>
    <t>UNIVERSIDAD DE ANTIOQUIA</t>
  </si>
  <si>
    <t>Yaneth Pelaez Montoya</t>
  </si>
  <si>
    <t xml:space="preserve">Prestar servicios educativos para la cualificación académica de estudiantes de la media en los municipios de Titiribí, El Santuario,  Liborina, Pueblo Rico, San Pedro de los Milagros, San Roque, Urrao, San Rafael.
</t>
  </si>
  <si>
    <t>315 días</t>
  </si>
  <si>
    <t>Recursos Propios 0-1010</t>
  </si>
  <si>
    <t xml:space="preserve">Juan Martín Vásquez Hincapié
</t>
  </si>
  <si>
    <t>Director Formación para el Trabajo</t>
  </si>
  <si>
    <t>juan.vasquez@antioquia.gov.co</t>
  </si>
  <si>
    <t>Programa. Educación terciaria para todos</t>
  </si>
  <si>
    <t>Jóvenes y adultos capacitados en competencias laborales desde la formación para el trabajo y el desarrollo humano  articulados a los Ecosistemas de innovación  </t>
  </si>
  <si>
    <t>Formación a jóvenes y adultos en competencias laborales articulados a los ecosistemas de innovación , Antioquia, Occidente</t>
  </si>
  <si>
    <t xml:space="preserve">formación programaas educación trabajo </t>
  </si>
  <si>
    <t>CENTRO DE DESARROLLO INTEGRADO -CENDI</t>
  </si>
  <si>
    <t>Lina Arias cc 32.352.442 Angela Ortega  cc 43.252.900</t>
  </si>
  <si>
    <t>Prestar servicios educativos para la cualificación académica de estudiantes de la media en los municipios de Caucasia, Segovia , Yarumal, Santa Fe de Antioquia, Barbosa, Caldas.</t>
  </si>
  <si>
    <t>CENTRO DE SISTEMAS DE ANTIOQUIA S.A. - CENSA</t>
  </si>
  <si>
    <t>Lina Arias cc 32.352.442 Angela Ortega  cc 43.252.901</t>
  </si>
  <si>
    <t>Prestar servicios educativos para la cualificación académica de estudiantes de la media en los municipios de Tarazá, Vegachí, Marinilla, Nariño, Andes, Santa Bárbara, Arboletes .</t>
  </si>
  <si>
    <t>FUNDACION TECNOLOGICA RURAL - COREDI</t>
  </si>
  <si>
    <t>Lina Arias cc 32.352.442 Angela Ortega  cc 43.252.903</t>
  </si>
  <si>
    <t>Prestar servicios educativos para la cualificación académica de estudiantes de la media en los municipios de Segovia , Vegachí, Belmira, Entrerríos, Santa Rosa de Osos,Campamento, Guatape, San Luis, Amagá, Tarso , Venecia, Carepa, San Juan de Urabá, Gómez Plata</t>
  </si>
  <si>
    <t> 729.600.000</t>
  </si>
  <si>
    <t>FUNDACION UNIVERSITARIA CATOLICA DEL NORTE</t>
  </si>
  <si>
    <t>Lina Arias cc 32.352.442 Angela Ortega  cc 43.252.904</t>
  </si>
  <si>
    <t>Prestar servicios educativos para la cualificación académica de estudiantes de la media en los municipios de Vegachí,  Urrao, Hispania, Jericó.</t>
  </si>
  <si>
    <t>CORPORACION EDUCATIVA DE DESARROLLO COLOMBIANO - CEDECO</t>
  </si>
  <si>
    <t>Lina Arias cc 32.352.442 Angela Ortega  cc 43.252.905</t>
  </si>
  <si>
    <t>Prestar servicios educativos para la cualificación académica de estudiantes de la media en los municipios de San Pedro de los Milagros, Olaya, San Carlos, Jericó, La Pintada, Támesis</t>
  </si>
  <si>
    <t>4600008048</t>
  </si>
  <si>
    <t>FUNDACION UNIVERSITARIA CATOLICA AGROPECUARIA - FUCA</t>
  </si>
  <si>
    <t>Lina Arias cc 32.352.442 Angela Ortega  cc 43.252.906</t>
  </si>
  <si>
    <t>Prestar servicios educativos para la cualificación académica de estudiantes de la media en los municipios de Arboletes, Carepa, Chigorodó, Necoclí, San Juan de Urabá, San Pedro de Urabá, Vigía del Fuerte.</t>
  </si>
  <si>
    <t xml:space="preserve">formación programas educación trabajo </t>
  </si>
  <si>
    <t>4600008050</t>
  </si>
  <si>
    <t>CORPORACION EDUCATIVA INSTITUTO METROPOLITANO DE EDUCACION  - CIME</t>
  </si>
  <si>
    <t>Lina Arias cc 32.352.442 Angela Ortega  cc 43.252.908</t>
  </si>
  <si>
    <t>Adquisición de tiquetes aéreos para la Gobernación de Antioquia</t>
  </si>
  <si>
    <t>365 días</t>
  </si>
  <si>
    <t>Recursos Propios 0-1010 Funcionamiento</t>
  </si>
  <si>
    <t>Jaime Iván Bocanegra  Vergara</t>
  </si>
  <si>
    <t>jaime.bocanegra@antioquia.gov.co</t>
  </si>
  <si>
    <t>Más y mejor educación para la sociedad y las personas en el sector urbano</t>
  </si>
  <si>
    <t>Suministro personal administrativo para garantizar la prestación del servicio educativo en los municipios no certificados del Departamento</t>
  </si>
  <si>
    <t>020219001</t>
  </si>
  <si>
    <t>Tiquetes</t>
  </si>
  <si>
    <t>Apoyo urbano y rural</t>
  </si>
  <si>
    <t>7571
Secretaría General</t>
  </si>
  <si>
    <t>SERVICIO AEREO A TERRITORIOS NACIONALES SA SATENA</t>
  </si>
  <si>
    <t>Jaime Iván Bocanegra Vergara</t>
  </si>
  <si>
    <t>SGP 0-3010 Inversión</t>
  </si>
  <si>
    <t>Designar estudiantes de las universidades privadas para la realización de la practica académica con el fin de brindar apoyo a la gestión del departamento de Antioquia y sus regiones durante el primer semestre de 2018</t>
  </si>
  <si>
    <t>150 días</t>
  </si>
  <si>
    <t>Juan Eugenio Maya Lema</t>
  </si>
  <si>
    <t>Subsecretario Administrativo</t>
  </si>
  <si>
    <t>Juaneugenio.maya@antioquia.gov.co</t>
  </si>
  <si>
    <t>Educación terciaria para todos</t>
  </si>
  <si>
    <t>Jovenes y adultos capacitados en competencias laborales desde la formación para el trabajo y el desarrollo humano articulados a los ecosistemas de innovación</t>
  </si>
  <si>
    <t>020179001</t>
  </si>
  <si>
    <t>Jóvenes y adultos capacitados en competencias laborales y conocimientos académicos</t>
  </si>
  <si>
    <t>Apoyo sostenimien proceso formativo</t>
  </si>
  <si>
    <t>8018
Gestión Humana</t>
  </si>
  <si>
    <t>UNIVERSIDAD CATOLICA LUIS AMIGO</t>
  </si>
  <si>
    <t>Maribel Barrientos Uribe
Cédula: 43.971.236</t>
  </si>
  <si>
    <t>Prestación de servicio de transporte terrestre automotor para apoyar la gestión de la Gobernación de Antioquia</t>
  </si>
  <si>
    <t>330 días</t>
  </si>
  <si>
    <t>Juan Pablo Durán Ortiz</t>
  </si>
  <si>
    <t>Gerente Plataforma Saber</t>
  </si>
  <si>
    <t>juanpablo.duran@antioquia.gov.co</t>
  </si>
  <si>
    <t xml:space="preserve">Excelencia educativa con más y mejores maestros </t>
  </si>
  <si>
    <t>Reconocimiento a estudiantes, docentes, directivos docentes, instituciones y centros educativos en sus experiencias a favor de la educación pública de calidad</t>
  </si>
  <si>
    <t xml:space="preserve">Divulgación y reconocimiento a maestros, directivos docentes y estudiantes de municipios no certificados </t>
  </si>
  <si>
    <t>33040617: Fomentar y motivar el reconocimiento y reivindicación de la profesión docente y directiva desde sus comunidades, dar a conocer el buen desempeño de su función y compromiso para optimizar su saber y competencias.</t>
  </si>
  <si>
    <t>Encuentros socialización experiencias, Presentacion del Programa</t>
  </si>
  <si>
    <t>SA-22-01-2018
Secretaría General</t>
  </si>
  <si>
    <t>2018060026180
05/03/2018</t>
  </si>
  <si>
    <t>UT GOBERNACION AÑO 2018</t>
  </si>
  <si>
    <t>Juan Pablo Durán Ortiz
c.c. 3474339</t>
  </si>
  <si>
    <t>Realizar apoyo de gestión a la supervisión en el aspecto técnico del Proyecto de Regalías BPIN 2016000100059</t>
  </si>
  <si>
    <t>720 días</t>
  </si>
  <si>
    <t>Regalias CTI - 1-R005</t>
  </si>
  <si>
    <t>Juan Gabriel Vélez Manco</t>
  </si>
  <si>
    <t>Subsecretario de Innovación</t>
  </si>
  <si>
    <t>383-5133</t>
  </si>
  <si>
    <t>juan.velez@antioquia.gov.co</t>
  </si>
  <si>
    <t>Matrícula de estudiantes en la Universidad Digital</t>
  </si>
  <si>
    <t>Implementación de convocatoria para proyectos de I+D que contribuyan al fortalecimiento de la  formación virtual en el departamento de Antioquia.</t>
  </si>
  <si>
    <t>020232</t>
  </si>
  <si>
    <t>Desarrollo de procesos de investigación y publicación de artículos de investigación para la generación de conocimiento en el área.
Implementación de una convocatoria regional para la financiación de poryectos de investigación y desarrollo tecnológico.
Promover escenarios para la generación de alianzas entre actores de la triple élice y procesos de transferencia de conocimiento y divulgación de los resultados de investigación.</t>
  </si>
  <si>
    <t>Realizar apoyo a la supervisión de los proyectos en ejecución</t>
  </si>
  <si>
    <t>4600008043</t>
  </si>
  <si>
    <t>CARLOS ALBERTO PÉREZ RUEDA</t>
  </si>
  <si>
    <t>Eliana Beatriz Castro Botero</t>
  </si>
  <si>
    <t xml:space="preserve">Técnica
Jurídica
Administrativa
</t>
  </si>
  <si>
    <t>Realizar apoyo de gestión a la supervisión en el aspecto financiero del Proyecto de Regalías BPIN 2016000100059</t>
  </si>
  <si>
    <t>4600008044</t>
  </si>
  <si>
    <t>GLORIA ALEXANDRA VALENCIA ROJAS</t>
  </si>
  <si>
    <t>María Isabel Olano González</t>
  </si>
  <si>
    <t>Realizar apoyo de gestión a la supervisión en el aspecto administrativo del Proyecto de Regalías BPIN 2016000100059</t>
  </si>
  <si>
    <t>4600008045</t>
  </si>
  <si>
    <t>SERGIO ANDRÉS GUTIÉRREZ OSORIO</t>
  </si>
  <si>
    <t>Prestar servicios de apoyo pedagógico, orientando un modelo de atención centrado en la estrategia educativa de atención centrado en la estrategia educativa de atención y equiparación de oportunidades para población con necesidades educativas especiales en municipios no certificados del Departamento de Antioquia.</t>
  </si>
  <si>
    <t>Deysy Yepes Valencia</t>
  </si>
  <si>
    <t>Dirección Pedagógica</t>
  </si>
  <si>
    <t>Excelencia educativa con más y mejores maestros</t>
  </si>
  <si>
    <t xml:space="preserve">Maestros de apoyo oficiales atendiendo la población en condiciones de discapacidad y talentos excepcionales.                   Directivos docentes, docentes de apoyo y de las áreas básicas formados para la atención de la población en condición de discapacidad y  talentos excepcionales.   Establecimientos educativos en formación para la comprensión, apropiación y aplicación de las normas de procesos de integración educativa.
</t>
  </si>
  <si>
    <t>Fortalecimiento Atención con calidad a la población en situación de discapacidad o talentos excepcionales Todo El Departamento, Antioquia, Occidente</t>
  </si>
  <si>
    <t>020157001</t>
  </si>
  <si>
    <t>Maestros de apoyo oficiales atendiendo la población en condiciones de discapacidad y talentos excepcionales.                   Directivos docentes, docentes de apoyo y de las áreas básicas formados para la atención de la población en condición de discapacidad y  talentos excepcionales.   Establecimientos educativos en formación para la comprensión, apropiación y aplicación de las normas de procesos de integración educativa.</t>
  </si>
  <si>
    <t>Contratación de Talento humano para brindar servicios de apoyo pedagógico para la atención de los estudiantes en condición de discapacidad. Asesoría, Capacitación y acompañamiento a Directivos, Docentes y estudiantes</t>
  </si>
  <si>
    <t>4600008056</t>
  </si>
  <si>
    <t>FUNDACION UIVERSITARIA CATOLICA DEL NORTE</t>
  </si>
  <si>
    <t>Ana Elena Arango      Maria Luisa Zapata             Sara Cuartas</t>
  </si>
  <si>
    <t>Tipo B</t>
  </si>
  <si>
    <t>Actualización de Vigencia Futura 6000002297 del contrato 2017SS240014 cuyo objeto es: Prestar los servicios de Atención y Prevención de Accidentes de Trabajo y Enfermedades Laborales (ATEL) de empleados, trabajadores, estudiantes en práctica y contratistas independientes (RIESGOS LV Y V) de la Administración Departamental</t>
  </si>
  <si>
    <t>427 días</t>
  </si>
  <si>
    <t>juaneugenio.maya@antioquia.gov.co</t>
  </si>
  <si>
    <t>Matrícula de estudiantes oficiales en la zona urbana</t>
  </si>
  <si>
    <t>Administración pago de la nómina urbana administrativos - seguridad social pago ARL</t>
  </si>
  <si>
    <t>8021</t>
  </si>
  <si>
    <t>Servicios Prestados</t>
  </si>
  <si>
    <t>Contratar la ARL para el personal administrativo urbano</t>
  </si>
  <si>
    <t>7794
Gestión Humana</t>
  </si>
  <si>
    <t>2017SS240014</t>
  </si>
  <si>
    <t>POSITIVA COMPAÑÍA DE SEGUROS</t>
  </si>
  <si>
    <t>Roberto Hernandez
C.C. 71.850.253</t>
  </si>
  <si>
    <t>Actualización de Vigencia Futura 6000002336 - Prestar servicios de apoyo administrativo, Operativo y Profesional a los establecimientos educativos oficiales de los municipios no certificados del departamento de Antioquia, sus respectivas sedes y a la Secretaría de Educación  Departamental</t>
  </si>
  <si>
    <t>Suministro personal administrativo para garantizar la prestación del servicio educativo en los municipios no certificados del departamento</t>
  </si>
  <si>
    <t>Contratar personal apoyo urbano rural</t>
  </si>
  <si>
    <t>LIC-0001 DE 2017</t>
  </si>
  <si>
    <t>S 2018060003856
23/01/2018</t>
  </si>
  <si>
    <t>2018SS150001</t>
  </si>
  <si>
    <t>ASEAR S.A.S E.S.P</t>
  </si>
  <si>
    <t>Promoción e implementación de estrategias de desarrollo pedagógico para la prestación del servicio educativo indígena en establecimientos educativos oficiales de las subregiones Bajo Cauca, Norte, Occidente, Suroeste y Urabá.</t>
  </si>
  <si>
    <t>4600008057</t>
  </si>
  <si>
    <t>CORPORACION EDUCATIVA INTEGRAL - COREDI</t>
  </si>
  <si>
    <t>Heraclio Herrera Palmi
CC 71.330.109</t>
  </si>
  <si>
    <t>Actualización Vigencia Futura 6000002299 del contrato 4600006784 de 2017, cuyo objeto es: Apoyar la operación de la estrategia de formación desde el modelo de educación digital en los ciclos de alfabetización básica y media para jóvenes en extraedad y adultos de los municipios no certificados del Departamento de Antioquia</t>
  </si>
  <si>
    <t>165 días</t>
  </si>
  <si>
    <t>Recursos Propios
 0-1010</t>
  </si>
  <si>
    <t>Diego Armando Agudelo Torres</t>
  </si>
  <si>
    <t>Director de Educación Digital</t>
  </si>
  <si>
    <t>diego.agudeloz@antioquia.gov.co</t>
  </si>
  <si>
    <t>Antioquia libre de analfabetismo</t>
  </si>
  <si>
    <t>Agentes formados en las metodologías pertinentes para la atención de la población adulta</t>
  </si>
  <si>
    <t>Fortalecimiento de la Educación de Jóvenes en extra edad y adultos en los ciclos de alfabetización, básica y media en el departamento de Antioquia</t>
  </si>
  <si>
    <t>020183/001</t>
  </si>
  <si>
    <t>Apoyo profesional</t>
  </si>
  <si>
    <t>4600006784</t>
  </si>
  <si>
    <t>TECNOLOGICO DE ANTIOQUIA</t>
  </si>
  <si>
    <t>Gabriel Jaime Monsalve Arango</t>
  </si>
  <si>
    <t xml:space="preserve">Actualización vigencia futura 6000002298 del contrato 4600006785 cuyo objeto es: Apoyar la implementación del Bachillerato Digital en la secundaria y la media para jóvenes y adultos de los municipios no certificados del Departamento de Antioquia. </t>
  </si>
  <si>
    <t>Otro tipo de contratos - Convenios Interadministrativos</t>
  </si>
  <si>
    <t>Antioquia Libre de Analfabetismo</t>
  </si>
  <si>
    <t>Estudiantes matriculados en los ciclos lectivos de educación integrado CLEI mayores de 15 años.</t>
  </si>
  <si>
    <t>Fortalecimiento de la educación de jóvenes en extra edad y  adultos en ciclos de alfabetización, básica y media en el Departamento de Antioquia.</t>
  </si>
  <si>
    <t>020183001</t>
  </si>
  <si>
    <t>Herramienta implementación de curriculo</t>
  </si>
  <si>
    <t>4600006785</t>
  </si>
  <si>
    <t>MUNICIPIO DE ENVIGADO</t>
  </si>
  <si>
    <t>Coordinación Administrativa, Técnica</t>
  </si>
  <si>
    <t> 81112101</t>
  </si>
  <si>
    <t>Actualización Vigencia Futura 6000002418 del contrato 4600006945 de 2017 cuyo objeto es: Prestar el servicio de conectividad a internet y servicios asociados en la infraestructura física de los ecosistemas de innovación de los municipios no certificados del departamento de Antioquia</t>
  </si>
  <si>
    <t>Antioquia territorio inteligente: Ecosistemas de Innovación</t>
  </si>
  <si>
    <t xml:space="preserve">Sedes urbanas con servicio de internet
Sedes rurales con servicio de internet
</t>
  </si>
  <si>
    <t>Fortalecimiento de la conectividad y equipamento tecnológico al servicio de las instituciones educativas del departamento de Antioquia</t>
  </si>
  <si>
    <t>020171001</t>
  </si>
  <si>
    <t>Contratación Servicio de Internet</t>
  </si>
  <si>
    <t>4600006945</t>
  </si>
  <si>
    <t>VALOR + S.A.S.</t>
  </si>
  <si>
    <t>Faber Jovanny Ayala Colorado
Gabriel Jaime Monsalve</t>
  </si>
  <si>
    <t>Técnica
Jurídica
Administrativa</t>
  </si>
  <si>
    <t>Actualización de Vigencia Futura 6000001937 del contrato 4600006140 de 2016 cuyo objeto es:   mancomunar esfuerzos técnicos, administrativos y financieros tendientes a la implementación de la promoción de las TIC , mediante la instalación, puesta en funcionamiento, habilitación y mantenimiento de los espacios de acceso gratuito a internet a través de 125 zonas wifi en el departamento de Antioquia</t>
  </si>
  <si>
    <t>480 días</t>
  </si>
  <si>
    <t>Matrícula de estudiantes  en programas con curriculum  flexible en modalidad  Universidad Digital</t>
  </si>
  <si>
    <t>Implementación y  puesta en marcha  de la Universidad Digital de Antioquia,  Departamento de Antioquia Occidente</t>
  </si>
  <si>
    <t>020167</t>
  </si>
  <si>
    <t>Profesores formados  o actualizados para asumir  procesos de docencia  en B -LEARNING en las Subregiones</t>
  </si>
  <si>
    <t>UNE - EPM</t>
  </si>
  <si>
    <t>Faber Jovanny Ayala Colorado</t>
  </si>
  <si>
    <t>Operar el programa flexible de alfabetización mediante el ciclo I del modelo educativo " A CRECER PARA LA VIDA" para la atención de jóvenes en extraedad y adultos en municipios no certificados del departamento de Antioquia.</t>
  </si>
  <si>
    <t>240 días</t>
  </si>
  <si>
    <t xml:space="preserve">Sulma Patricia Rodríguez Gómez </t>
  </si>
  <si>
    <t>Directora de Alfabetización</t>
  </si>
  <si>
    <t>sulmapatricia.rodriguez@antioquia.gov.co</t>
  </si>
  <si>
    <t xml:space="preserve">Antioquia Libre de Analfabetismo </t>
  </si>
  <si>
    <t xml:space="preserve">Establecimientos educativos acompañados para implementar la política pública de jóvenes y adultos 
Agentes formados en las metodologías pertinentes para la atención de la población adulta 
Estudiantes matriculados en los Ciclos Lectivos de Educación Integrado CLEI mayores de 15 años 
</t>
  </si>
  <si>
    <t xml:space="preserve">Fortalecimiento de la Educación de jóvenes en extraedad y adultos en los ciclos de alfabetización, básica y media en el departamento de Antioquia </t>
  </si>
  <si>
    <t>02-0183</t>
  </si>
  <si>
    <t xml:space="preserve">Desarrollo de procesos pedagogicos </t>
  </si>
  <si>
    <t>S 2018060226937
01/06/2018
S 2018060227296
06/06/2018
Aclaratoria</t>
  </si>
  <si>
    <t>FUNDACION DE SERVICIOS Y OBRAS SOCIALES DE COLOMBIA S.O.S   </t>
  </si>
  <si>
    <t>Diana Milena Ruiz Arango
Claudia Patricia Mejia Builes</t>
  </si>
  <si>
    <t>Adquisición de Póliza de accidentes personales (Protección Escolar) 2018.</t>
  </si>
  <si>
    <t>Mas y mejor educación para la sociedad y las personas en el sector urbano.</t>
  </si>
  <si>
    <t>Matricula de estudiantes oficiales en la zona Urbana y Rural</t>
  </si>
  <si>
    <t xml:space="preserve">Protección de la población matriculada en SIMAT,  en edad escolar en los niveles de preescolar, básica y media, urbana y rural en los establecimientos educativos oficiales y por confesión religiosa de los 117 Municipios no certitificados de Antioquia. </t>
  </si>
  <si>
    <t>Ofrecer poliza accidente Personales (protección escolar)</t>
  </si>
  <si>
    <t>2018060223702
03/05/2018</t>
  </si>
  <si>
    <t>UNION TEMPORAL SEGUROS DE VIDA DEL ESTADO - PREVISORA SEGUROS</t>
  </si>
  <si>
    <t>Implementar la metodología para la estructuración del Plan de Educación de Antioquia 2030.</t>
  </si>
  <si>
    <t>Francisco Javier Roldán Velásquez</t>
  </si>
  <si>
    <t>Director de Proyectos estratégicos</t>
  </si>
  <si>
    <t>franciscojavier.roldan@antioquia.gov.co</t>
  </si>
  <si>
    <t xml:space="preserve">Modelo educativo de Antioquia para la vida, la sociedad y la Failia
</t>
  </si>
  <si>
    <t>Modelo educativo Antioqueño formulado e implementado con asistencia de la misión de excelencia</t>
  </si>
  <si>
    <t>Implementación del modelo educativo que responde a los nuevos requerimeitos, todo el departamento de Antioquia</t>
  </si>
  <si>
    <t>020178</t>
  </si>
  <si>
    <t>Establecimientos Educativos acompañados dentro del
proyecto de la transformación de la calidad educativa</t>
  </si>
  <si>
    <t>Estructuración Plan Educativo</t>
  </si>
  <si>
    <t>2018060225748
24/05/2018</t>
  </si>
  <si>
    <t>No aplica</t>
  </si>
  <si>
    <r>
      <t xml:space="preserve">El proceso se declaró </t>
    </r>
    <r>
      <rPr>
        <b/>
        <u/>
        <sz val="10"/>
        <color rgb="FFFF0000"/>
        <rFont val="Calibri"/>
        <family val="2"/>
        <scheme val="minor"/>
      </rPr>
      <t xml:space="preserve">desierto </t>
    </r>
    <r>
      <rPr>
        <b/>
        <sz val="10"/>
        <color theme="1"/>
        <rFont val="Calibri"/>
        <family val="2"/>
        <scheme val="minor"/>
      </rPr>
      <t>mediante Resolución 2018060225748 del 24/05/2018</t>
    </r>
  </si>
  <si>
    <t>María Alejandra Barrera</t>
  </si>
  <si>
    <t>Actualización Vigencia Futura No. 6000002419 del contrato 4600006645 de 2017, cuyo objeto es: Apoyar las acciones para el desarrollo del componente de calidad educativa de la Secretaría de Educación Departamental</t>
  </si>
  <si>
    <t>180 días</t>
  </si>
  <si>
    <t xml:space="preserve">deysyalexandra.yepes@antioquia.gov.co </t>
  </si>
  <si>
    <t>Docentes y directivos docentes formados  para la construcción curricular, planes de estudio y proyectos pedagógicos transversales</t>
  </si>
  <si>
    <t>Formulación de un Plan de Formación que contribuya a mejorar las condiciones de vida y profesionales de los Docentes de Todo El Departamento, Antioquia, Occidente</t>
  </si>
  <si>
    <t>020187001</t>
  </si>
  <si>
    <t xml:space="preserve">Becas adjudicadas </t>
  </si>
  <si>
    <t>Adjudicación de Becas</t>
  </si>
  <si>
    <t>John Jairo Laverde</t>
  </si>
  <si>
    <t>Adquirir el calzado y vestido de labor para la planta docente de las instituciones educativas de los municipios no certificados del Departamento de Antioquia</t>
  </si>
  <si>
    <t>SGP</t>
  </si>
  <si>
    <t>Iván de J. Guzmán López</t>
  </si>
  <si>
    <t>Director Talento Humano</t>
  </si>
  <si>
    <t>ivan.guzman@antioquia.gov.co</t>
  </si>
  <si>
    <t>Más y mejor educación para la sociedad y las personas en el sector Urbano</t>
  </si>
  <si>
    <t>Matricula de Educación Formal</t>
  </si>
  <si>
    <t>Adquisición de los elementos de dotación para los docentes que devengan menos de dos salarios minimos l.v. Municipios no certificados en educación del Departamento de Antioquia.</t>
  </si>
  <si>
    <t>020223001</t>
  </si>
  <si>
    <t>Dotación de docentes</t>
  </si>
  <si>
    <t>Adquisición y entrega de dotación</t>
  </si>
  <si>
    <t>2018060227811
12/06/2018</t>
  </si>
  <si>
    <t>4600008165
C.I. WARRIORS COMPANY
4600008167
SPARTA SHOES</t>
  </si>
  <si>
    <t>LOTE 1 CALZADO: SPARTA SHOES S.A.S.
LOTE 2 DELANTALES: C.I. WARRIORS COMPANY S.A.S.</t>
  </si>
  <si>
    <t>Liliana Barrera</t>
  </si>
  <si>
    <t>Realizar capacitación y seguimiento para la promoción de la resiliencia dirigido a Docentes de Instituciones Educativas vulnerables del Departamento de Antioquia.</t>
  </si>
  <si>
    <t>Establecimientos educativos con proyectos de convivencia escolar y atención al posconflicto</t>
  </si>
  <si>
    <t>Actualización, implementación de metodologías de gestión de aula para el desarrollo de capacidades y construcción de paz territorial, Antioquia, Occidente</t>
  </si>
  <si>
    <t>Entrega de talleres urbanos-rurales</t>
  </si>
  <si>
    <t>Talleres de formación urbano rural</t>
  </si>
  <si>
    <t>Sin iniciar etapa precontractual</t>
  </si>
  <si>
    <t>Mario Alberto Velásquez</t>
  </si>
  <si>
    <t>Prórroga y Adición  No. 1 al contrato 4600007464 DE 2017 cuyo objeto es: Prestar el servicio de  conectividad a internet y servicios asociados en la infraestructura física de los ecosistemas de innvovación de los municipios no certificados del Departamento de Antioquia</t>
  </si>
  <si>
    <t>59 días</t>
  </si>
  <si>
    <t>3835133</t>
  </si>
  <si>
    <t>Faber Yovanny Ayala</t>
  </si>
  <si>
    <t>Prestar servicios de apoyo pedagógico orientado a fortalecer los procesos de caracterización y atención de los estudiantes con talentos excepcionales en los establecimientos educativos de los municipios no certificados del Departamento de Antioquia</t>
  </si>
  <si>
    <t xml:space="preserve">Maestros de apoyo oficiales atendiendo la población en condiciones de discapacidad y talentos excepcionales.
Directivos docentes, docentes de apoyo y de las áreas básicas formados para la atención de la población en condición de discapacidad y  talentos excepcionales.   Establecimientos educativos en formación para la comprensión, apropiación y aplicación de las normas de procesos de integración educativa.
</t>
  </si>
  <si>
    <t>Capacitación directivos y docentes</t>
  </si>
  <si>
    <t>Ana Elena Arango
Maria Luisa Zapata</t>
  </si>
  <si>
    <t xml:space="preserve">Técnica
Jurídica
Administrativa
Contable y/o Financiera
</t>
  </si>
  <si>
    <t>Estudio de caracterización de niños/as en establecimientos educativos en condición de discapacidad y/o talentos excepcionales</t>
  </si>
  <si>
    <t xml:space="preserve">Caracterización de la población referida </t>
  </si>
  <si>
    <t>Mantenimiento en la IER BERNARDO SIERRA, Sede principal, Corregimiento Cestillal del Municipio de Cañasgordas</t>
  </si>
  <si>
    <t>Juan Carlos Restrepo Sierra</t>
  </si>
  <si>
    <t>Director Infraestructura educativa</t>
  </si>
  <si>
    <t>3838572</t>
  </si>
  <si>
    <t>juan.restreposi@antioquia.gov.co</t>
  </si>
  <si>
    <t>Más y mejor educación para la sociedad y las personas en la ruralidad</t>
  </si>
  <si>
    <t xml:space="preserve">Mantenimientos realizados en establecimientos educativos </t>
  </si>
  <si>
    <t>Mantenimiento e intervención en ambientes de aprendizaje para el sector rural Todo El Departamento, Antioquia, Occidente</t>
  </si>
  <si>
    <t>020168001</t>
  </si>
  <si>
    <t>Luisa Fernanda Sánchez  C.C. 43877928
Julieth Natalia Valencia Rojo C.C. 39.454.520</t>
  </si>
  <si>
    <t>Adición N° 1 y Prórroga No. 1 del contrato 4600006140 de 2016 cuyo objeto es: Mancomunar esfuerzos técnicos, administrativos y financieros tendientes a la implementación de la promoción de las TIC , mediante la instalación, puesta en funcionamiento, habilitación y mantenimiento de los espacios de acceso gratuito a internet a través de 125 zonas wifi en el departamento de Antioquia.</t>
  </si>
  <si>
    <t>Otro Tipo de Contrato</t>
  </si>
  <si>
    <t>Terminación de obras en la Institución Educativa Rural Santa Rita sede Ovejas, del municipio de San Vicente Ferrer, Antioquia</t>
  </si>
  <si>
    <t>120 días</t>
  </si>
  <si>
    <t>Construcción de aulas nuevas en establecimientos educativos rurales</t>
  </si>
  <si>
    <t>020168</t>
  </si>
  <si>
    <t>Aulas nuevas</t>
  </si>
  <si>
    <t>Construcción de aulas nuevas</t>
  </si>
  <si>
    <t>Angela Maria Marin C.C. 43261282, Julieth Natalia Valencia Rojo C.C. 39.454.520</t>
  </si>
  <si>
    <t>Terminación y obras complementarias de la infraestructura física de la Institución Educativa Rural La Cruzada - Colegio La Cruzada, en el municipio de Remedios, Antioquia</t>
  </si>
  <si>
    <t xml:space="preserve">Dicson Fernando Llano
Cédula: 1.017.141.511
Julieth Natalia Valencia Rojo Cédula: 39.454.520 </t>
  </si>
  <si>
    <t>Mantenimiento de cubierta y obras complementarias  de la Institución Educativa José María Villa, Sede Principal del municipio de Sopetrán, Antioquia.</t>
  </si>
  <si>
    <t>45 días</t>
  </si>
  <si>
    <t>Recursos Propios</t>
  </si>
  <si>
    <t>020163</t>
  </si>
  <si>
    <t xml:space="preserve">Luisa Fernanda Sánchez
Cédula: 43.877.928
Julieth Natalia Valencia Rojo Cédula: 39.454.520 </t>
  </si>
  <si>
    <t>Adición al contrato No 4600007642 de 2017 que tiene como objeto: Servicios para la Administración y Operación del Centro de Servicios de Informática,  hosting y apoyo tecnológico a la plataforma informática utilizada en la Administración Departamental.</t>
  </si>
  <si>
    <t>Juan Gabriel Velez Manco</t>
  </si>
  <si>
    <t>Modelo Educativo de Antioquia para la vida, la sociedad y el trabajo</t>
  </si>
  <si>
    <t>Sistema departamental de información y medición educativa que integre calidad matricula, gestión, recursos e infraestructura operando.</t>
  </si>
  <si>
    <t>Fortalecimiento infraestructura tecnológica y consolidación de la información en un sistema integrado en SEEDUCA Antioquia.</t>
  </si>
  <si>
    <t>02-0234</t>
  </si>
  <si>
    <t>Desarrollo tecnológico</t>
  </si>
  <si>
    <t>Informática
7720</t>
  </si>
  <si>
    <t>Diana Maria Pérez Blandón, Ivan Yesid Espinosa Guzmán, Jorge Andrés Fernández Castrillón</t>
  </si>
  <si>
    <t>Contrato interadministrativo de mandato para la contratación de una central de medios que preste los servicios de comunicación pública para la promoción y divulgación de los proyectos y programas y atienda las demás necesidades comunicacionales de la Gobernación de Antioquia.</t>
  </si>
  <si>
    <t>Juliana Arboleda Jiménez</t>
  </si>
  <si>
    <t>Directora Financiera</t>
  </si>
  <si>
    <t>juliana.arboleda@antioquia.gov.co</t>
  </si>
  <si>
    <t xml:space="preserve">Reconocimiento a estudiantes, docentes, directivos docentes, instituciones y centros educativos en sus  experiencias a favor de la educación pública de calidad </t>
  </si>
  <si>
    <t>Divulgación y reconocimiento a maestros, directivos docentes y estudiantes Municipios no certificados de Antioquia</t>
  </si>
  <si>
    <t>020174001</t>
  </si>
  <si>
    <t>Encuentros socialización experiencias</t>
  </si>
  <si>
    <t>Comunicaciones</t>
  </si>
  <si>
    <t>Contrato interadministrativo de prestación de servicios como operador logístico para diseñar, producir, organizar y operar integralmente los eventos institucionales  de la Gobernación de Antioquia.</t>
  </si>
  <si>
    <t xml:space="preserve">Migrar e implementar la información de los funcionarios administrativos de La Secretaria de Educación del Sistema Kactus al sistema de información de gestión de recursos humanos "HUMANO EN LINEA".
</t>
  </si>
  <si>
    <t>Iván de j. Guzmán López</t>
  </si>
  <si>
    <t>Sistema Departamental de información y medición educativa que integre calidad, matricula, gestión de recursos e infraestructura operando</t>
  </si>
  <si>
    <t>Fortalecimiento infraestructura tecnológica y consolidación de la información en un
sistema integrado en SEEDUCA Antioquia</t>
  </si>
  <si>
    <t>020234</t>
  </si>
  <si>
    <t>Gestión de la información del personal administrativo de SEEDUCa a través del sistema Humano</t>
  </si>
  <si>
    <t>Desarrollo tecnologico y apoyo profesional</t>
  </si>
  <si>
    <t>Julio César Torres Betancur</t>
  </si>
  <si>
    <t>Operar la estrategia de formación desde el modelo de educación digital en los ciclos de alfabetización básica y media para jóvenes en extraedad y adultos de los municipios no certificados del Departamento de Antioquia</t>
  </si>
  <si>
    <t>diego.agudelo@antioquia.gov.co</t>
  </si>
  <si>
    <t>Apoyar el adecuado funcionamiento del Bachillerato Digital en la secundaria y la media para jóvenes y adultos de los 117 municipios no certificados del Departamento de Antioquia.</t>
  </si>
  <si>
    <t>Alojamiento, actualización, carga de datos, mesa de ayuda, mantenimiento y transferencia de conocimiento del sistema de información Sinap para la administración de los Fondos de Servicios Educativos de los Municipios no Certificados del Departamento de Antioquia.</t>
  </si>
  <si>
    <t>Modelo Educativo de Antioquia para la vida, la sociedad y el Trabajo.</t>
  </si>
  <si>
    <t>Modelo Educativo</t>
  </si>
  <si>
    <t>Fortalecimiento infraestructura tecnológica y consolidación de la información en un sistema integrado en SEEDUCA Antioquia</t>
  </si>
  <si>
    <t>Sistema Departamental de información y medicion educativa que integre calidad matricula, gestion, recursos e infraestructura</t>
  </si>
  <si>
    <t>Diseño, articular sistemas de informacion</t>
  </si>
  <si>
    <t>Eduardo Muñoz Luna</t>
  </si>
  <si>
    <t>Prestar el servicio de conectividad a internet y servicios asociados en la infraestructura física de los ecosistemas de innovación de los  municipios no certificados del Departamento de Antioquia.</t>
  </si>
  <si>
    <t>David Fernando Aristizábal</t>
  </si>
  <si>
    <t>Realizar el Encuentro Folclórico y Cultural y organizar la participación de los Docentes y Directivos Docentes en la final Nacional de Juegos y Encuentro Folclórico Nacional</t>
  </si>
  <si>
    <t>Directora
Pedagógica</t>
  </si>
  <si>
    <t>Docentes que participan en los juegos del magisterio (fase municipal, subregional, departamental y nacional)</t>
  </si>
  <si>
    <t>“Formulación de un Plan de Formación que contribuya a mejorar las condiciones de vida y profesionales de los docentes de todo el Departamento de Antioquia"</t>
  </si>
  <si>
    <t>02-0187</t>
  </si>
  <si>
    <t xml:space="preserve">• Alimentación para  200 docentes y directivos docentes (desayunos, almuerzos y cenas) participantes en calidad de artistas. 
• Alojamiento y alimentación (desayunos, almuerzos y cenas) para personas, miembros del Comité Organizador Departamental y representantes oficiales que asistirán al evento.
• Juzgamiento  (honorarios, desplazamiento, alimentación y alojamiento).
• Premiación (trofeos).
• Organizar la participación de los Docentes y Directivos Docentes (77) que representaran a Antioquia en la Final Nacional de Juegos y encuentro folclórico Nacional en la Ciudad de Bogotá.
Organizar el encuentro folclórico docente departamental.
</t>
  </si>
  <si>
    <t>Fabio Nelson Peña Gutiérrez</t>
  </si>
  <si>
    <t>Aunar esfuerzos para la atención educativa a excombatientes en los Espacios Territoriales de Capacitación y Reincorporación-ETCR y formación de docentes en educación para la paz y Educación en Riesgo de Minas- ERM</t>
  </si>
  <si>
    <t>150 dias</t>
  </si>
  <si>
    <t>Régimen Especial - Artículo 96 Ley 489 de 1998</t>
  </si>
  <si>
    <t>020162001</t>
  </si>
  <si>
    <t xml:space="preserve">Convenio de Asociación para la ejecución de proyectos ambientales y de saneamiento básico en instituciones educativas rurales en las subregiones de Oriente, Magdalena Medio y Nordeste del departamento de Antioquia.
</t>
  </si>
  <si>
    <t>Intervención en sedes educativas para: agua, saneamiento básico, servicios públicos y legalización de predios en asocio con otras dependencias de la Gobernación</t>
  </si>
  <si>
    <t>Suministro en sedes educativas de agua, saneamiento básico, energía y legalización de predios en asoscio con dependencias de la Gobernación de Antioquia</t>
  </si>
  <si>
    <t>020221001</t>
  </si>
  <si>
    <t xml:space="preserve">Intervención en sedes educativas para: agua, saneamiento básico, servicios públicos y legalización de predios en asocio con otras dependencias de la Gobernación </t>
  </si>
  <si>
    <t>Cofinanciar Saneamiento Básico</t>
  </si>
  <si>
    <t>Angela Maria Marin</t>
  </si>
  <si>
    <t>Técnica</t>
  </si>
  <si>
    <t xml:space="preserve">Convenio interadministrativo para la cofinanciación y  construcción de  bloque educativo en la Institución Educativa I.E. Anorí  Sede Liceo Jesús María Urrea, del municipio de Anorí.”
</t>
  </si>
  <si>
    <t>135 días</t>
  </si>
  <si>
    <t xml:space="preserve">Más y mejor educación para la sociedad y las personas en el sector urbano </t>
  </si>
  <si>
    <t>Construcción de aulas nuevas en establecimientos educativos urbanos</t>
  </si>
  <si>
    <t>Mantenimiento e intervención en Ambientes de aprendizaje para el Sector Urbano Todo El Departamento, Antioquia, Occidente</t>
  </si>
  <si>
    <t>020163001</t>
  </si>
  <si>
    <t>Sebastián Bermúdez</t>
  </si>
  <si>
    <t>Designar estudiantes de las universidades privadas para la realización de la práctica académica con el fin de brindar apoyo a la gestión del Departamento de Antioquia y sus regiones durante el segundo semestre de 2018</t>
  </si>
  <si>
    <t>Organismos fortalecidos a través de proyectos de corta duración realizados por estudiantes en semestre de práctica</t>
  </si>
  <si>
    <t>Número de jóvenes y adultos capacitados en competencias laborales desde la formación para el trabajo y el desarrollo humano articulados a los Ecosistemas de innovación</t>
  </si>
  <si>
    <t>Asignación práctica a estudiantes</t>
  </si>
  <si>
    <t>Gestión Humana</t>
  </si>
  <si>
    <t>Diego Fernando Bedoya Gallo</t>
  </si>
  <si>
    <t>Servicio de impresión, fotocopiado, fax y scanner bajo la modalidad de outsourcing in house incluyendo hardware, software, administración, papel, insumos y talento humano, para atender la demanda de las distintas Dependencias de la Gobernación de Antioquia</t>
  </si>
  <si>
    <t>26.5 meses</t>
  </si>
  <si>
    <t>Juan Carlos Arango Ramírez</t>
  </si>
  <si>
    <t>Profesional Universitario (Logístico)</t>
  </si>
  <si>
    <t>3839370</t>
  </si>
  <si>
    <t>juan.arango@antioquia.gov.co</t>
  </si>
  <si>
    <t>SUMIMAS S.A.S.</t>
  </si>
  <si>
    <t>Aportes de la FLA, SSSA y Sría General</t>
  </si>
  <si>
    <t>Ruth Natalia Castro Restrepo y Rodolfo Marquez Ealo</t>
  </si>
  <si>
    <t>Tipo C: Supervisión</t>
  </si>
  <si>
    <t>Supervisión técnica, jurídica, administrativa y financiera.</t>
  </si>
  <si>
    <t>Asesoría y representación del Departamento de Antioquia en la acción de nulidad a instaurarse ante el consejo de estado, con el fin de solicitar las suspensión provisional y la nulidad de la decisión mediante la cual el Instituto Geografi Agustin Codazzi (IGAC) culminó el procedimiento de deslinde y actualización de la catografía básica de los límites departamentales de los Departamentos de Antioquia y Chocó, sector Belén de Bajirá adelantado en desarrollo de la ley 1447 de 2011 y el decreto reglamentario 2381 de 2012.</t>
  </si>
  <si>
    <t>16 meses</t>
  </si>
  <si>
    <t>RICARDO HOYOS DUQUE</t>
  </si>
  <si>
    <t>Aporte de la Sría General</t>
  </si>
  <si>
    <t>Carlos Arturo Piedrahita</t>
  </si>
  <si>
    <t>Prestar el servicio de almacenamiento, custodia y consulta de la información fisica de la Gobernación de Antioquia</t>
  </si>
  <si>
    <t>27 meses</t>
  </si>
  <si>
    <t>Fortalecimiento del acceso y la calidad de la información pública</t>
  </si>
  <si>
    <t>Avance del Sistema de Gestión Documental de la Administración Departamental</t>
  </si>
  <si>
    <t>Fortalecimiento de la Gestion Documental en todo el Departamento de Antioquia</t>
  </si>
  <si>
    <t>Actualización del Sistema de Gestión Documental</t>
  </si>
  <si>
    <t>Almacenamiento, custodia y consulta de la información</t>
  </si>
  <si>
    <t xml:space="preserve">SERVICIOS POSTALES NACIONALES S.A </t>
  </si>
  <si>
    <t>Aportes de Mana, SSSA y Sría General</t>
  </si>
  <si>
    <t xml:space="preserve">Marino Gutierrez Marquez </t>
  </si>
  <si>
    <t>Servicio de conectividad de internet para la Gobernacion de Antioquia y sus Sedes Externas</t>
  </si>
  <si>
    <t>3839372</t>
  </si>
  <si>
    <t>VALOR + S.A.S</t>
  </si>
  <si>
    <t>Aportes de la FLA y Hacienda</t>
  </si>
  <si>
    <t>Alexander Arias Ocampo</t>
  </si>
  <si>
    <t>Prestacion de servicios de operador de telefonia celular para la Gobernación de Antioquia</t>
  </si>
  <si>
    <t>28 meses</t>
  </si>
  <si>
    <t>Diana David</t>
  </si>
  <si>
    <t>3839016</t>
  </si>
  <si>
    <t>diana.david@antioquia.gov.co</t>
  </si>
  <si>
    <t>COMUNICACIÓN CELULAR S.A - COMCEL S.A.</t>
  </si>
  <si>
    <t xml:space="preserve">Aportes de la FLA, Hacienda, SSSA, </t>
  </si>
  <si>
    <t>Diana David Hincapie</t>
  </si>
  <si>
    <t>15 meses</t>
  </si>
  <si>
    <t xml:space="preserve">Maria Victoria Hoyos </t>
  </si>
  <si>
    <t>3839345</t>
  </si>
  <si>
    <t>victoria.hoyos@antioquia.gov.co</t>
  </si>
  <si>
    <t>SERVICIO AEREO A TERRITORIOS NACIONALES S.A - SATENA S.A</t>
  </si>
  <si>
    <t>Aporte de las 23 Dependencias de la Gobernacion de Antioquia</t>
  </si>
  <si>
    <t>Maria Victoria Hoyos Velasquez</t>
  </si>
  <si>
    <t>Prestación de servicio de mensajería expresa que comprenda la recepción, recolección, acopio y entrega personalizada de envíos de correspondencia de la Gobernación de Antioquia y demás objetos postales a nivel local, nacional, e internacional, bajo estándares de celeridad, calidad y garantías del servicio in house.</t>
  </si>
  <si>
    <t>SERVICIOS POSTALES NACIONALES S.A</t>
  </si>
  <si>
    <t>Suministro de energia y potencia electrica para el edificio del Centro Administrativo Departamental y la Fabrica de Licores y Alcoholes de Antioquia como usuario no regulado.</t>
  </si>
  <si>
    <t>Juan Guillermo Cañas R</t>
  </si>
  <si>
    <t>Profesional Universitario (técnico)</t>
  </si>
  <si>
    <t>3838489</t>
  </si>
  <si>
    <t>juan.canas@antioquia.gov.co</t>
  </si>
  <si>
    <t>2017-SS-22-0003</t>
  </si>
  <si>
    <t>EMPRESAS PUBLICAS DE MEDELLIN E.S.P.</t>
  </si>
  <si>
    <t>Aporte de Hacienda</t>
  </si>
  <si>
    <t>Juan Guillermo Cañas</t>
  </si>
  <si>
    <t xml:space="preserve">Suminitro de combustible gasolina corriente, gasolina extra, acpm </t>
  </si>
  <si>
    <t>Javier Alonso Londoño Hurtado</t>
  </si>
  <si>
    <t>3838870</t>
  </si>
  <si>
    <t>javier.londono@antioquia.gov.co</t>
  </si>
  <si>
    <t xml:space="preserve">DISTRACOM S.A </t>
  </si>
  <si>
    <t>Javier Alonso Londoño</t>
  </si>
  <si>
    <t>Mantenimiento preventivo y correctivo, con suministro e instalacion de repuestos, equipos y trabajos varios, para el sistema de aire acondicionado y ventilacion mecanica del Centro Administrastivo Departamental y Sedes Externas.</t>
  </si>
  <si>
    <t>15 meses (en ejecución)</t>
  </si>
  <si>
    <t>Santiago Marín Restrepo</t>
  </si>
  <si>
    <t>3838951</t>
  </si>
  <si>
    <t>santiago.marin@antioquia.gov.co</t>
  </si>
  <si>
    <t>COOL AIR MULTIAIRES S.A.S.</t>
  </si>
  <si>
    <t>Prestación del servicio de mantenimiento preventivo y correctivo con suministro de repuestos de los ascensores y garaventa marca Mitsubishi instalados en el Centro Administrativo Departamental</t>
  </si>
  <si>
    <t>MITSUBISHI ELECTRIC DE COLOMBIA LTDA</t>
  </si>
  <si>
    <t>Suministro de energía térmica mediante agua helada desde la central de generación del distrito térmico hasta las instalaciones del Centro Administrativo Departamental-cad- para ser usada en su sistema de aire acondicionado</t>
  </si>
  <si>
    <t xml:space="preserve">2017-SS-22-0004 </t>
  </si>
  <si>
    <t>Prestación de servicios de aseo, cafeteria y mantenimiento gemeral, con suministro de insumos necesarios para la realización de esta labor, en las instalaciones del Centro Administrativo Departamental y Sedes externas</t>
  </si>
  <si>
    <t>14 meses</t>
  </si>
  <si>
    <t xml:space="preserve">Juan Guillermo Cañas </t>
  </si>
  <si>
    <t>CENTRO ASEO MANTENIMIENTO PROFESIONAL S.A.S</t>
  </si>
  <si>
    <t>Juan Guillermo cañas</t>
  </si>
  <si>
    <t>Elaborar estrategia tecnológica y de contenidos multimedia, para la operación integral de la herramienta Feria Virtual Antioquia Honesta</t>
  </si>
  <si>
    <t>Aporte de Gestion Humana</t>
  </si>
  <si>
    <t>Ahysen Arboleda Montañez - Maria Helena Zapata Gómez -Eliana Patricia Gallego Ospina - Juan Carlos Arango Ramirez</t>
  </si>
  <si>
    <t>Supervisión Colegiada B2</t>
  </si>
  <si>
    <t>Modernización del ascensor de carga del Centro Administrativo Departamental CAD.</t>
  </si>
  <si>
    <t>Modernización de la infraestructura física, bienes muebles, parque automotor y sistema integrado de seguridad</t>
  </si>
  <si>
    <t xml:space="preserve">Cumplimiento del Plan de modernización de la infraestructura física, incluida ls adecuaciones de seguridad </t>
  </si>
  <si>
    <t>Mejoramiento infraestructura física y equipamiento Medellín, Occidente</t>
  </si>
  <si>
    <t>Modernización ascensor de carga ascensor</t>
  </si>
  <si>
    <t>19645-19906</t>
  </si>
  <si>
    <t>MITSUBISHI ELECTRIC DE COLOMBIA LIMITADA</t>
  </si>
  <si>
    <t>Obras civiles de adecuación para la modernización del ascensor de carga del Centro Administrativo Departamental "José María Cordova", de la Gobernación de Antioquia.</t>
  </si>
  <si>
    <t>William Vega Arango</t>
  </si>
  <si>
    <t>3838999</t>
  </si>
  <si>
    <t>william.vegaa@antioquia.gov.co</t>
  </si>
  <si>
    <t>19851-19907</t>
  </si>
  <si>
    <t>CONHIME S.A.S</t>
  </si>
  <si>
    <t>Prestación del servicio de mantenimiento integral para el parque automotor de propiedad y al servicio del Departamento de Antioquia.</t>
  </si>
  <si>
    <t>UNION TEMPORAL SERVICIO AUTOMOTRIZ ABURRA MOTORS</t>
  </si>
  <si>
    <t>Rodolfo Marquez Ealo</t>
  </si>
  <si>
    <t>Prestar el servicio de vigilancia privada fija armada, canina y sin arma para el Departamento de Antioquia, Asamblea Departamental, Fábrica de Licores y Alcoholes de Antioquia, Bienes Muebles e Inmuebles y Sedes Externas.</t>
  </si>
  <si>
    <t>SERACIS LTDA</t>
  </si>
  <si>
    <t>Sergio Alexander Contreras Romero</t>
  </si>
  <si>
    <t>Aunar esfuerzos para el manejo integral de los residuos sólidos reciclables en las instalaciones del Centro Administrativo Departamental y Sedes Externas del Departamento de Antioquia.</t>
  </si>
  <si>
    <t>38 meses</t>
  </si>
  <si>
    <t>2016-CA-22-0005</t>
  </si>
  <si>
    <t>RECIMED (COOPERATIVA MULTIACTIVA DE RECICLADORES DE MEDELLÍN)</t>
  </si>
  <si>
    <t>Proceso sin recursos</t>
  </si>
  <si>
    <t>Luz Marina Martínez Alzate</t>
  </si>
  <si>
    <t>Suscripción de cuatro (4) publicaciones físicas: constitución política de colombia, código de procedimiento administrativos y de lo contencioso administrativo, código general del proceso, y código laboral colombiano; y publicaciones en medio electrónicas especializadas en materia jurídico y contable para todas las áreas del derecho colombiano con actualización permanente tanto física como en internet activadas por dirección IP para consulta de todas las Dependencias de la Secretaría General del Departamento de Antioquia.</t>
  </si>
  <si>
    <t>18 meses</t>
  </si>
  <si>
    <t>LEGIS EDITORES S.A</t>
  </si>
  <si>
    <t>Luis Fernando Úsuga</t>
  </si>
  <si>
    <t>Prestación de servicios de apoyo en la revisión permanente de los procesos judiciales en los que tiene interés el Departamento de Antioquia, con jurisdicción en la ciudad de Barranquilla.</t>
  </si>
  <si>
    <t>BARRERO PINZON ZAIRA YANUBY</t>
  </si>
  <si>
    <t>Diana Marcela Raigoza Duque</t>
  </si>
  <si>
    <t>Administrativa, financiera, contratable</t>
  </si>
  <si>
    <t>Prestación de servicio de transporte terrestre automotor para apoyar la gestión de la Gobernación de Antioquia.</t>
  </si>
  <si>
    <t>SA-22-01-2018</t>
  </si>
  <si>
    <t>U.T GOBERNACION AÑO 2018</t>
  </si>
  <si>
    <t>Javier Gelvez Albarracin</t>
  </si>
  <si>
    <t>Prestación del servicio de monitoreo para la administracion integral del parque automotor del Departamento de Antioquia - AVL</t>
  </si>
  <si>
    <t>Javier Alonso Londoño H</t>
  </si>
  <si>
    <t>ELEINCO S.A.S</t>
  </si>
  <si>
    <t>Mantenimiento preventivo y correctivo, con suministro de repuestos, de las unidades del sistema ininterrumpido de potencia (UPS) instalado en el CAD.</t>
  </si>
  <si>
    <t>Juan Carlos Gallego O</t>
  </si>
  <si>
    <t>3839394</t>
  </si>
  <si>
    <t>juan.gallegoosorio@antioquia.gov.co</t>
  </si>
  <si>
    <t>UPSISTEMAS S.A</t>
  </si>
  <si>
    <t>Juan Carlos Gallego Osorio</t>
  </si>
  <si>
    <t>Prestar los servicios de mantenimiento preventivo, predictivo y correctivo de cada uno de los equipos y elementos que componen la subestación de energía eléctrica, plantas de emergencia, plantas contraincendios para garantizar la disponibilidad y confiabilidad de los mismos.</t>
  </si>
  <si>
    <t>3839339</t>
  </si>
  <si>
    <t>javier.gelvez@antioquia.gov.co</t>
  </si>
  <si>
    <t>COINSI S.A.S</t>
  </si>
  <si>
    <t>Prestar servicios profesionales para la asesoría jurídica, asistencia y acompañamiento en proyectos especiales que fueron materia del Plan de Gobierno "Pensando en Grande".</t>
  </si>
  <si>
    <t>FRANCISCO GUILLERMO MEJIA MEJIA</t>
  </si>
  <si>
    <t>Prestar servicios profesionales para la asesoria juridica especializada. asistencia y acompañamiento en temas inherentes a proyectos especiales trascendentales y estrategicos para el Departamento de Antioquia.</t>
  </si>
  <si>
    <t>ALVARO DE JESÚS LÓPEZ ARISTIZÁBAL</t>
  </si>
  <si>
    <t>Servicio de plataforma web para la realización de subastas inversas electrónicas de la Gobernación de Antioquia</t>
  </si>
  <si>
    <t>SERVICIO EN WEB S.A.S</t>
  </si>
  <si>
    <t>María Victoria Hoyos Velásquez</t>
  </si>
  <si>
    <t xml:space="preserve">Adquisición de sillas para los asistentes a los eventos institucionales de la Gobernación Antioquia. </t>
  </si>
  <si>
    <t xml:space="preserve">1 mes </t>
  </si>
  <si>
    <t xml:space="preserve">Profesional Universitario </t>
  </si>
  <si>
    <t>RIVEROS BOTERO COMPAÑÍA LIMITADA</t>
  </si>
  <si>
    <t>Terminado</t>
  </si>
  <si>
    <t>Maria  Lorena Martinez Restrepo</t>
  </si>
  <si>
    <t>Servicio de agenda virtual de audiencias y acceso virtual a todas las notificaciones de sentencias y autos proferidos dentro de los procesos judiciales y prejudiciales en los que tiene interés el Departamento de Antioquia.</t>
  </si>
  <si>
    <t>11 meses 15 dias calendario</t>
  </si>
  <si>
    <t>LITIGIOVIRTUAL.COM S.A.S.</t>
  </si>
  <si>
    <t>Abel de Jesús Ojeda Villadiego</t>
  </si>
  <si>
    <t>Prestación de servicios de mantenimiento integral, para las motos al servicio del Departamento de Antioquia.</t>
  </si>
  <si>
    <t>INVERSIONES XOS LTDA</t>
  </si>
  <si>
    <t xml:space="preserve">Obras civiles para la remodelación total del salón Pedro Justo Berrio en el piso 12 de la Gobernación de Antioquia, </t>
  </si>
  <si>
    <t>4 meses</t>
  </si>
  <si>
    <t>UNION TEMPORAL REMODELACIONES 2018</t>
  </si>
  <si>
    <t>Suministro de café especial para el consumo de servidores publicos que laboran en el CAD y sus Sedes Externas.</t>
  </si>
  <si>
    <t>Luz Marina Martinez A</t>
  </si>
  <si>
    <t>profesional Especializado (técnico)</t>
  </si>
  <si>
    <t>3838956</t>
  </si>
  <si>
    <t>luz.martinez@antioquia.gov.co</t>
  </si>
  <si>
    <t>INVERPROYECTO S MAGNA S.A.S</t>
  </si>
  <si>
    <t>Maria Inés Ochoa Garcia</t>
  </si>
  <si>
    <t>Mantenimiento y alistamiento de fachada y ventaneria del edificio Gobernacion de Antioquia y edificio Asamblea Departamental (incluye empaques para ventanería) Reposición.</t>
  </si>
  <si>
    <t>2,5 meses</t>
  </si>
  <si>
    <t>DIARQCO CONSTRUCTORES S.A.S</t>
  </si>
  <si>
    <t>José Mauricio Mesa Restrepo</t>
  </si>
  <si>
    <t>Mantenimiento general y de jardinería para la Casa Fiscal de Antioquia "Sede Bogotá"</t>
  </si>
  <si>
    <t>06 meses</t>
  </si>
  <si>
    <t>CONSTRUCTORRES E INGENIERIA S.A.S</t>
  </si>
  <si>
    <t>Suministro de Insumos de cafeteria para el funcionamiento  del  Centro  Administrativo Departamental  (CAD) y sus  Sedes Externas</t>
  </si>
  <si>
    <t>6,5 meses</t>
  </si>
  <si>
    <t>CONSTRUCCIONES, TRANSPORTES Y SUMINISTROS J.F.A S.A.S</t>
  </si>
  <si>
    <t>Aporte de la Sría General y SSSA</t>
  </si>
  <si>
    <t>Suministro y mantenimiento de los extintores instalados en el CAD y Sedes Externas.</t>
  </si>
  <si>
    <t>IMPLESEG S.A.S</t>
  </si>
  <si>
    <t>Luz Marina Martínez Arango</t>
  </si>
  <si>
    <t>Mantenimiento preventivo y correctivo de salvaescaleras del costado oriental piso 12 - 13 marca VIMEC</t>
  </si>
  <si>
    <t>Donaldy Giraldo Garcia</t>
  </si>
  <si>
    <t>3839690</t>
  </si>
  <si>
    <t>donaldy.giraldo@antioquia.gov.co</t>
  </si>
  <si>
    <t>ASCENSORES MITCHELL S.A.S</t>
  </si>
  <si>
    <t>Donaldy Giraldo García</t>
  </si>
  <si>
    <t>Suministro y puesta en funcionamiento del sistema de iluminación de emergencia para el Centro Administrativo Departamental y Asamblea</t>
  </si>
  <si>
    <t>INVERSIONES FERNANDO IRAL S.A.S</t>
  </si>
  <si>
    <t>Celebrado sin iniciar</t>
  </si>
  <si>
    <t>Jose Mauricio Mesa Restrepo</t>
  </si>
  <si>
    <t>Prestación del servicio de fumigación integral contra plagas en las instalaciones del Centro Administrativo Departamental y sus Sedes Externas</t>
  </si>
  <si>
    <t>FUMIGAX S.A.S</t>
  </si>
  <si>
    <t>Obras civiles para la remodelación y adecuación total del audiotorio Gobernadores del piso cuarto de la Gobernación de Antioquia</t>
  </si>
  <si>
    <t>JORGE HERNANDO CASTRILLON BUSTAMANTE</t>
  </si>
  <si>
    <t>Suministro y distribución de insumos de aseo para el funcionamiento del centro administrativo departamental (CAD) y sus Sedes Externas.”</t>
  </si>
  <si>
    <t>9 meses</t>
  </si>
  <si>
    <t>PAPELERIA EL PUNTO S.A.S</t>
  </si>
  <si>
    <t>Mantenimiento preventivo y correctivo del sistema integrado de seguridad. (Se trasladó recursos a Gestión humana - Informática)</t>
  </si>
  <si>
    <t>12 meses</t>
  </si>
  <si>
    <t>Director de Seguridad</t>
  </si>
  <si>
    <t>Se trasladará CDP a la Secretaria de Informatica cuando lo soliciten</t>
  </si>
  <si>
    <t>Iván Yesid Espinoza Guzmán</t>
  </si>
  <si>
    <t>Convenio interadministrativo Policia Nacional - Gobernacion - Brindar asesoría y apoyo en seguridad para el mantenimiento de los derechos, libertades públicas y la convivencia pacífica necesaria para satisfacer la tranquilidad al interior y alrededores del Centro Administrativo Departamental. (Se envió carta de intención comunicando a Gobierno el monto destinado para el convenio que se realizará con la Policía Nacional)</t>
  </si>
  <si>
    <t xml:space="preserve">Directror de Seguridad </t>
  </si>
  <si>
    <t>3838307</t>
  </si>
  <si>
    <t>sergio.contreras@antioquia.gov.co</t>
  </si>
  <si>
    <t>Se trasladó recursos a la Secretaría de Gobierno
Decreto 1460 de Mayo 31 de 2018</t>
  </si>
  <si>
    <t>Adquision de vehiculos  para la Gobernacion de Antioquia</t>
  </si>
  <si>
    <t>Adquisición de vehículos</t>
  </si>
  <si>
    <t>Suministro de insumos de papelería para el funcionamiento del Centro Administrativo Departamental (CAD) y sus Sedes Externas</t>
  </si>
  <si>
    <t/>
  </si>
  <si>
    <t xml:space="preserve">Suministro de dotación, uniformes e implementos deportivos para los trabajadores oficiales del Departamento de Antioquia </t>
  </si>
  <si>
    <t>3835149</t>
  </si>
  <si>
    <t>rodolfo.marquez@antioquia.gov.co</t>
  </si>
  <si>
    <t>Suministro e instalación de cubierta tipo pérgola en el acceso vehicular al CAD</t>
  </si>
  <si>
    <t>2 meses</t>
  </si>
  <si>
    <t>José Mauricio Mesa R</t>
  </si>
  <si>
    <t>jose.mesa@antioquia.gov.co</t>
  </si>
  <si>
    <t>Mantenimiento y reparación de losas de cubierta del edificio del Centro Administrativo Departamental “José María Cordova” y edificio de la Asamblea Departamental de Antioquia</t>
  </si>
  <si>
    <t>Suministro e instalación de filtros de agua potable, reposición de tuberías y mantenimiento de bombas del sistema de acueducto del Edificio de la Gobernación de Antioquia</t>
  </si>
  <si>
    <t>3835128</t>
  </si>
  <si>
    <t>Suministro de insumos y herramientas para el mantenimiento del Centro Adminitrativo Departamental y Sedes Externas.</t>
  </si>
  <si>
    <t>3838955</t>
  </si>
  <si>
    <t>Aporte de la Sría General y FLA</t>
  </si>
  <si>
    <t>Cofinanciación para la modernización de la infraestructura física y plataforma tecnológica de la Asamblea Departamental de Antioquia como  autoridad política y administrativa del Área Metropolitana y el Departamento</t>
  </si>
  <si>
    <t>3839353</t>
  </si>
  <si>
    <t xml:space="preserve">Cumplimiento del Plan de modernización de la infraestructura física, incluida la adecuaciones de seguridad </t>
  </si>
  <si>
    <t>Adquisición de bienes e infraestructura física</t>
  </si>
  <si>
    <t>Servicio, suministro y puesta en funcionamiento de luminarias LED para el sistema de iluminación exterior dinámica DMX en el Centro Administrativo Departamental "José María Cordova"</t>
  </si>
  <si>
    <t>Suministro luminarias</t>
  </si>
  <si>
    <t>Acondicionamiento y remodelación de espacios en el edificio del Centro Administrativo Departamental “José María Cordova” y edificio de la Asamblea Departamental de Antioquia</t>
  </si>
  <si>
    <t>Acondicinamiento de espacios</t>
  </si>
  <si>
    <t xml:space="preserve">Mantenimiento, soporte reparación y actualización del software de la plataforma de voz IP del CAD y Sedes Externas. </t>
  </si>
  <si>
    <t>Actualización sistema IP</t>
  </si>
  <si>
    <t>Impresión de cartillas y manuales de contratación para la Dir Adfministrativa y Contractual y cartillas Entidades Sin Animo de Lucro para la Dir Procesos y Reclamaciones</t>
  </si>
  <si>
    <t xml:space="preserve">Catalina Jímenez Henao </t>
  </si>
  <si>
    <t xml:space="preserve">Profesional Universitaria </t>
  </si>
  <si>
    <t>3835254</t>
  </si>
  <si>
    <t>catalina.jimenez@antioquia.gov.co</t>
  </si>
  <si>
    <t>Elaboración de la tabla de valoración en la Gobernación de Antioquía</t>
  </si>
  <si>
    <t>Marino Gutierrez Marquez</t>
  </si>
  <si>
    <t>3839365</t>
  </si>
  <si>
    <t>marino.gutierrez@antioquia.gov.co</t>
  </si>
  <si>
    <t>Tablas de Valoración</t>
  </si>
  <si>
    <t>Mantenimiento y reparación del sistema de bombas de nivel freático, bombas del sistema de agua potable, sistemas de hidrófilo y motores de puertas garajes del CAD y Sedes Externas"</t>
  </si>
  <si>
    <t>Mantenimiento licencias SAP de la Secretaría General</t>
  </si>
  <si>
    <t>Contratación Directa</t>
  </si>
  <si>
    <t>Ludwyg Londoño Serna</t>
  </si>
  <si>
    <t>Profesional Especializado -SAP</t>
  </si>
  <si>
    <t>3838906</t>
  </si>
  <si>
    <t>ludwyg.londono@antioquia.gov.co</t>
  </si>
  <si>
    <t>Modernización del sistema de comunicaciones para el Salon Consejo de Gobierno.</t>
  </si>
  <si>
    <t>Adquisición de equipos</t>
  </si>
  <si>
    <t>Adecuación total de la zona de bienestar en la terraza del piso 5 del Centro Administrativo Departamental Gobernación de Antioquia.</t>
  </si>
  <si>
    <t>Adecuación terraza piso 5° CAD</t>
  </si>
  <si>
    <t>Adquisición de luminarias para el sistema de iluminación exterior dinámica DMX en el Centro Administrativo Departamental “José María Cordova”</t>
  </si>
  <si>
    <t xml:space="preserve">Adquisición luminarias </t>
  </si>
  <si>
    <t>Digitalización de documentos de la Gobernación de Antioquia. (Hacienda - Salud - General).</t>
  </si>
  <si>
    <t>Digitalización de documentos</t>
  </si>
  <si>
    <t>Presupuesto de Hacienda $200.000.000 - Salud $150.000.000 -</t>
  </si>
  <si>
    <t>Adquisicion de electrodomésticos para las diferentes Dependencias de la Gobernación de Antioquia y Sedes Externas</t>
  </si>
  <si>
    <t>3 meses</t>
  </si>
  <si>
    <t>Adquisición electrodomesticos</t>
  </si>
  <si>
    <t>Proceso que se adelanta con presupuesto de otras dependencias</t>
  </si>
  <si>
    <t>Adquisición de equipos y accesorios para la producción y reproducción de medios audiovisuales para las diferentes Dependencias de la Gobernación de Antioquia y Sedes Externas”</t>
  </si>
  <si>
    <t>Adquisición de audiovisuales</t>
  </si>
  <si>
    <t>PROFESIONAL DE COMUNICACIONES, INTERVIENEN EL PROCESO TAMBIEN INFRAESTRUCTURA, FLA Y SALUD.</t>
  </si>
  <si>
    <t xml:space="preserve">Mantenimiento integral, suministro de consumibles y repuestos para plotter, escaner, impresoras, equipos audiovisuales y multifuncional propiedad del Departamento de Antioquia y sus Sedes Externas. </t>
  </si>
  <si>
    <t>8 meses</t>
  </si>
  <si>
    <t>Pendiente de definir estudios previos con la Dirección de Informática- Se envío oficio solicitando las necesidades.- Dependencias que participan: Agricultura, Infraestructura, Gestión Humana Pasaportes, FLA, Salud, Planeación.</t>
  </si>
  <si>
    <t>Suministro de insumos de tintas para ploters e impresoras para el funcionamiento del Centro Administrativo Departamental (CAD) y sus Sedes Externas</t>
  </si>
  <si>
    <t xml:space="preserve">María Inés Ochoa </t>
  </si>
  <si>
    <t>388251</t>
  </si>
  <si>
    <t>maria.ochoa@antioquia.gov.co</t>
  </si>
  <si>
    <t>REVISAR ACUERDO MARCO COLOMBIA COMPRA EFICIENTE, intervienen el proceso Infraestructura, Planeación, Salud, Agricultura, FLA.</t>
  </si>
  <si>
    <t>Contrato de prestación de servicios para la conservación, restauración y preservación de documentos en el archivo histórico de Antioquia.</t>
  </si>
  <si>
    <t>Feria de proveedores y talleres de contratación.</t>
  </si>
  <si>
    <t>Conservación patrimonio documental del Departamento (Arrendamiento)</t>
  </si>
  <si>
    <t>Actualización licenciamiento para software documental Mercurio.</t>
  </si>
  <si>
    <t>Matilde Luz Urrego.</t>
  </si>
  <si>
    <t>3838949</t>
  </si>
  <si>
    <t>Matilde.urrego@antioquia.gov.co</t>
  </si>
  <si>
    <t>Contrato de prestación de servicio (Ingeniera de sistemas encargada de Mercurio).</t>
  </si>
  <si>
    <t>Adquisición de equipos y accesorios vigilancia para la Gobernación de Antioquia (PRIORIZAR)</t>
  </si>
  <si>
    <t xml:space="preserve">Gestionar recursos del balance </t>
  </si>
  <si>
    <t xml:space="preserve">Obras civiles para el cambio de cielo rasos por etapas en los pisos del Centro Administrativo Departamental y sedes externas. </t>
  </si>
  <si>
    <t>Suministro e instalacion del control de energia de baja en la subestacion del CAD.</t>
  </si>
  <si>
    <t>Cambio de unidades manejadoras de aire (umas) del Centro Administrativo Departamental.</t>
  </si>
  <si>
    <t>Cambio de ductería del sistema de aire acondicionado del cad y suministro e instalación de cajas de volumen variable</t>
  </si>
  <si>
    <t>Automatización del sistema de aire acondicionado del cad</t>
  </si>
  <si>
    <t>Dotación de sillas para la sala de consulta del archivo histórico de Antioquia.</t>
  </si>
  <si>
    <t>Adquisición de microbus para el apoyo de la politica publica Gobernador en la noche</t>
  </si>
  <si>
    <t>Adecuación espacial de la sala de audiovisuales en el piso 13 de la Gobernación de Antioquia. (no incluye dotación especializada).</t>
  </si>
  <si>
    <t>Modernización del sistema de la red contra incendios del CAD "segunda etapa".</t>
  </si>
  <si>
    <t>Adecuación general de batería baños públicos y construcción de espacio para cambio vestuarios contratistas y cuartos utiles para dependencias de la gobernación de antioquia en el sótano interno del cad</t>
  </si>
  <si>
    <t>Automatización del sistema de iluminación del CAD (on-off - dimerización y sensores)</t>
  </si>
  <si>
    <t>Adquisición de panelería piso techo llena, mixta y de vidrio (modulares 30 - 60 - 90 -120cms), puertas, superficies de trabajo y archivadores tipo pedestal para acondicionar estaciones de trabajo en el centro administrativo departamental</t>
  </si>
  <si>
    <t>Acondicionamiento de espacios y remodelaciones varias, mantenimineto de la red electrica, en la Carcel de Yarumito.</t>
  </si>
  <si>
    <t xml:space="preserve">Actualización de la tabla de retención documental de la Gobernación de Antioquia. Se debe involucrar al Director de Gestión documental  dentro del proceso para que se justifique ante el Secretario General.(Se debe integrar a la sustentación del presente proceso al Director de Gestión Documental, para que presente la justificación)  </t>
  </si>
  <si>
    <t>Construcción de estación para bicicletas del centro Administrativo Departamental Gobernación de Antioquia.</t>
  </si>
  <si>
    <t>Temporales - Subsecretaría Jurídica</t>
  </si>
  <si>
    <t>Carlos Arturo Piedrahita Cardenas</t>
  </si>
  <si>
    <t>Subsecretario Jurídico</t>
  </si>
  <si>
    <t>3839008</t>
  </si>
  <si>
    <t>carlos.piedrahita@antioquia.gov.co</t>
  </si>
  <si>
    <t>Fortalecimiento de las entidades sin ánimo de lucro y entes territoriales</t>
  </si>
  <si>
    <t xml:space="preserve">Entidades sin ánimo de lucro Inspeccionadas y vigiladas que dan cumplimiento a la competencia legal delegada al Gobernador del Departamento </t>
  </si>
  <si>
    <t>Fortalecimiento de la gestion de la entidades sin ánimo de lucro y entes territoriales Medellín</t>
  </si>
  <si>
    <t>Prestación de Servicios</t>
  </si>
  <si>
    <t>NA</t>
  </si>
  <si>
    <t>Nombrado por la Secretaría de Gestión Humana</t>
  </si>
  <si>
    <t>Temporales - Subsecretaría Logística</t>
  </si>
  <si>
    <t>Alvaro Uribe Moreno</t>
  </si>
  <si>
    <t>Subsecretyario Logístico</t>
  </si>
  <si>
    <t>alvaro.uribe@antioquia.gov.co</t>
  </si>
  <si>
    <t>Practicantes por excelencia</t>
  </si>
  <si>
    <t>Secretaría General</t>
  </si>
  <si>
    <t>80101500 83121600 80121500 80121600 80121700</t>
  </si>
  <si>
    <t>78131600 78131800</t>
  </si>
  <si>
    <t>81111500 81112100</t>
  </si>
  <si>
    <t>721541 721512 72151200</t>
  </si>
  <si>
    <t>72101506 </t>
  </si>
  <si>
    <t>801015000 80101600 80111700 81141900</t>
  </si>
  <si>
    <t> 24101601</t>
  </si>
  <si>
    <t>72151500 39121000</t>
  </si>
  <si>
    <t>80101500 83121600 80121500
80121600
80121700</t>
  </si>
  <si>
    <t>47121800, 47121900, 47132100, 47121700, 47131600, 47131800, 47131500, 14111700, 50201700, 52151500, 50202300, 50161500</t>
  </si>
  <si>
    <t>72102100 </t>
  </si>
  <si>
    <t xml:space="preserve">47121800 
47121900 
47132100 
47121700 
47131600 
47131800 
47131500 
14111700 
</t>
  </si>
  <si>
    <t>53102710 49000000</t>
  </si>
  <si>
    <t> 72121301 </t>
  </si>
  <si>
    <t>40161502 24101618  </t>
  </si>
  <si>
    <t>39121700 31162800</t>
  </si>
  <si>
    <t>72154022 73152108</t>
  </si>
  <si>
    <t>52141500 52141800 52161500</t>
  </si>
  <si>
    <t>86141700- 45111600 45111700 45121500 52161500 52161505 52161520</t>
  </si>
  <si>
    <t> 72121103</t>
  </si>
  <si>
    <t> 72151509</t>
  </si>
  <si>
    <t>73161517 </t>
  </si>
  <si>
    <t>72101511 </t>
  </si>
  <si>
    <t> 72102900 </t>
  </si>
  <si>
    <t> 72121101</t>
  </si>
  <si>
    <t>39121523 </t>
  </si>
  <si>
    <t>Gerencia de Servicios Públicos</t>
  </si>
  <si>
    <t>Adquisición de tiquetes aéreos para la Gobernación de Antioquia </t>
  </si>
  <si>
    <t>Henry Nelson Carvajal Porras</t>
  </si>
  <si>
    <t>Enlace SECOP</t>
  </si>
  <si>
    <t>henry.carvajal@antioquia.gov.co</t>
  </si>
  <si>
    <t>999999999</t>
  </si>
  <si>
    <t>Prestación de servicio de transporte aereo para apoyar la gestión de la Gobernación de Antioquia -Gerencia de Servicios Públicos</t>
  </si>
  <si>
    <t xml:space="preserve">Transporte de los funcionarios de la Gerencia de Servicios Públicos a proyectos de agua potable, saneamiento basico, electrificación y aseo </t>
  </si>
  <si>
    <t>2017060102139 del 22-09-2017</t>
  </si>
  <si>
    <t>Servicio Aéreo a Territorios Nacionasl S.A SATENA</t>
  </si>
  <si>
    <t>Los recursos se trasladan a la Secretaría General, mediante CDP 3700010118 Y 3700010220 por valores de $8,000,000 y $55,000,000 respectivamente</t>
  </si>
  <si>
    <t>Luis Ovidio Rivera Guerra</t>
  </si>
  <si>
    <t>Tecnica, Administrativa, Financiera, Juridica y Contable. Ejercicio de la Interventoria Integral de que trata el numeral 11.3.1 del Manual de Supervisión e Interventoria</t>
  </si>
  <si>
    <t>Prestación de servicio de transporte terrestre automotor para apoyar la gestión de la Gobernación de Antioquia -Gerencia de Servicios Públicos</t>
  </si>
  <si>
    <t>12 Meses</t>
  </si>
  <si>
    <t>Alternativas rurales para el manejo de los residuos sólidos en el Departamento</t>
  </si>
  <si>
    <t xml:space="preserve">Construccion de alternativas rurales para el manejo de residuos sólidos en el Departamento de Antioquia </t>
  </si>
  <si>
    <t>030015001</t>
  </si>
  <si>
    <t>Asociación de Transportadores Especiales  AS Transportes</t>
  </si>
  <si>
    <t>Los recursos se trasladan a la Secretaría General mediante CDP 3500038647 por valor de $60,000,000</t>
  </si>
  <si>
    <t>Abastecimiento sostenible de agua apta para el consumo humano en zonas rurales</t>
  </si>
  <si>
    <t xml:space="preserve">Construccion y suministro de agua apta para consumo humano todo el Departamento </t>
  </si>
  <si>
    <t>030010001</t>
  </si>
  <si>
    <t xml:space="preserve">Los recursos se trasladan a la Secretaría General mediante CDP 3500038645 por valor de $40,000,000 </t>
  </si>
  <si>
    <t>Licencia Argis</t>
  </si>
  <si>
    <t xml:space="preserve">Programa y personal para el manejo del programa y realizar los mapas correspondientes a los proyectos correspondientes a la Gerencia de Servicios públicos </t>
  </si>
  <si>
    <t xml:space="preserve">Mapas correspondientes a los proyectos viabilizados, formulados, ejecutados y en ejecución de la Gerencia de Servicios públicos </t>
  </si>
  <si>
    <r>
      <t xml:space="preserve">Los recursos se trasladarán a la Dirección de Sistemas cuando inicie el proceso; </t>
    </r>
    <r>
      <rPr>
        <sz val="10"/>
        <color rgb="FFFF0000"/>
        <rFont val="Arial"/>
        <family val="2"/>
      </rPr>
      <t xml:space="preserve"> aún no se ha expedido CDP </t>
    </r>
  </si>
  <si>
    <t>Suministros</t>
  </si>
  <si>
    <r>
      <t xml:space="preserve">Los recursos se trasladarán a la Secretaría General cuando inicie el proceso;  </t>
    </r>
    <r>
      <rPr>
        <sz val="10"/>
        <color rgb="FFFF0000"/>
        <rFont val="Arial"/>
        <family val="2"/>
      </rPr>
      <t xml:space="preserve">aún no se ha expedido CDP </t>
    </r>
  </si>
  <si>
    <t>Mantenimiento</t>
  </si>
  <si>
    <r>
      <t xml:space="preserve">Los recursos se trasladarán a la Dirección de Comunicaciones cuando inicie el proceso;  </t>
    </r>
    <r>
      <rPr>
        <sz val="10"/>
        <color rgb="FFFF0000"/>
        <rFont val="Arial"/>
        <family val="2"/>
      </rPr>
      <t xml:space="preserve">aún no se ha expedido CDP </t>
    </r>
  </si>
  <si>
    <t>Contrato Interadministrativo para garantizar el cumplimiento de las competencias delegadas al Departamento de Antioquia por el decreto 1077 de 2015 en materia de certificacion de los municipios en SGP-APSB</t>
  </si>
  <si>
    <t xml:space="preserve">Fortalecimiento de Municipios y operadores en la prestación de servicios públicos </t>
  </si>
  <si>
    <t>Municipios asesorados, capacitados y asistidos técnicamente e institucionalmente para el fortalecimiento empresarial en la prestación de los servicios públicos.</t>
  </si>
  <si>
    <t>Fortalecimiento de Municipios y operadores en la prestación de servicios públicos. Todo
El Departamento, Antioquia, Occidente</t>
  </si>
  <si>
    <t>030012001</t>
  </si>
  <si>
    <t xml:space="preserve"> Certificación de los municipios en SGP-APSB</t>
  </si>
  <si>
    <t>Garantizar el cumplimiento de las competencias delegadas al departamento de Antioquia por el decreto 1077 de 2015</t>
  </si>
  <si>
    <t>6611-CD-37-01-2017</t>
  </si>
  <si>
    <t>2017060052099 del 14-03-2017</t>
  </si>
  <si>
    <t>Colegio Mayor de Antioquia</t>
  </si>
  <si>
    <t>Cofinanciación de instalaciones eléctricas  domiciliarias estratos 1, 2 y 3,en las diferentes subregiones del Departamento de Antioquia</t>
  </si>
  <si>
    <t>18 Meses</t>
  </si>
  <si>
    <t>Energía para la ruralidad</t>
  </si>
  <si>
    <t>Nuevas conexiones de predios rurales al servicio de energía. Convencional</t>
  </si>
  <si>
    <t>Ampliación de la cobertura del servicio de energia convencional y alternativo en zonas rurales del Departamento de Antioquia</t>
  </si>
  <si>
    <t>030019007</t>
  </si>
  <si>
    <t>Aumentar la cobertura, calidad y continuidad del servicio, implementando proyectos con sistemas tradicionales y alternativos que permita diversificar la oferta, teniendo en cuenta la dependencia de sistemas convencionales para abastecer la demanda.</t>
  </si>
  <si>
    <t>Mano de obra con experiencia, calidad de materiales, Suministro e  instalaccion  de pozos septicos con la normativa vigente, excavaciones, demoliciones, instalacion de tuberia, entre otros; De acuerdo a la planificación,  estudios, diseños y todos los materiales necesarios para la ejecución total del proyecto</t>
  </si>
  <si>
    <t>“Suministro, Transporte, Instalación y puesta en funcionamiento de Sistemas Fotovoltaicos en zonas rurales del Departamento de Antioquia”</t>
  </si>
  <si>
    <t>Nuevas conexiones de predios rurales al servicio de energía con sistemas alternativos</t>
  </si>
  <si>
    <t xml:space="preserve">Aumentar la cobertura en Escuelas sin o con deficit de energia rural impactando aproximadamente 15000 personas en diferentes Municipios de Antioquia </t>
  </si>
  <si>
    <t xml:space="preserve">Suministro transoporte e instalacion de sistemas alternativos "paneles solares" en escuelas rurales </t>
  </si>
  <si>
    <t>7453-LIC-37-03-2017</t>
  </si>
  <si>
    <t>2017060106865 del 27-10-2017</t>
  </si>
  <si>
    <t>SUNCOLOMBIA S.A.S.</t>
  </si>
  <si>
    <t>83101500</t>
  </si>
  <si>
    <t>Construcción de Acueducto la Fe, Municipio de Betania - Antioquia</t>
  </si>
  <si>
    <t>3839109</t>
  </si>
  <si>
    <t>Abastecimiento sostenible de agua apta para el consumo humano en zona urbana del Departamento</t>
  </si>
  <si>
    <t>Nuevas conexiones de predios urbanos al servicio de agua apta para el consumo humano</t>
  </si>
  <si>
    <t xml:space="preserve">Ampliacion de cobertura y sistemas sostenibles de agua apta para consumo humano en zona urbana todo el Departamento </t>
  </si>
  <si>
    <t>030027001</t>
  </si>
  <si>
    <t>Aumento de la cobertura de acueducto  en zona urbana, generacion de empleo, mitigacion de impacto ambiental, mejoramiento de calidad de vida de la población (salud, calidad, continuidad de servicio).</t>
  </si>
  <si>
    <t>Verificar Plan maestro de acueducto Urbano, mano de obra con experiencia, excavaciones, demoliciones, instalacion de tuberia, llenos, concretos entre otros; De acuerdo a la planificación,  estudios, diseños y todos los materiales necesarios para la ejecución total del proyecto</t>
  </si>
  <si>
    <t>Fondo 0-2020 Estampilla Prodesarrollo</t>
  </si>
  <si>
    <t>Hernando de Jesús Castrillón Morales</t>
  </si>
  <si>
    <t xml:space="preserve">Optimizacion del sistema de acueducto corregimiento Alegrias del municipio de Caramanta, Antioquia. </t>
  </si>
  <si>
    <t>Sistemas de acueducto rural optimizados para garantizar el servicio de apta para el consumo humano.</t>
  </si>
  <si>
    <t>Aumento de la cobertura de acueducto generacion de empleo, mitigacion de impacto ambiental, mejoramiento de calidad de vida de la población (salud, calidad, continuidad de servicio).</t>
  </si>
  <si>
    <t>Mano de obra con experiencia, calidad de materiales con la normativa vigente, excavaciones, demoliciones, instalacion de tuberia, entre otros; De acuerdo a la planificación,  estudios, diseños y todos los materiales necesarios para la ejecución total del proyecto</t>
  </si>
  <si>
    <t>RE-37-02-2018</t>
  </si>
  <si>
    <t>Juan Guillermo Peña Marín</t>
  </si>
  <si>
    <t>Construccion acueducto Multiveredal Los Cedros municipio de San Jeronimo</t>
  </si>
  <si>
    <t>Nuevas conexiones de predios rurales al servicio de agua apta para el consumo humano</t>
  </si>
  <si>
    <t>Construcción del acueducto multiveredal Zarzal- La Luz del municipio de Copacabana-Antiqouia.</t>
  </si>
  <si>
    <t>Aunar esfuerzos para el desarrollo Institucional, fortalecimiento, transformación o creación de empresas con el fin de asegurar la prestación de los servicios públicos de los municipios del departamento</t>
  </si>
  <si>
    <t>Empresas y/o esquemas asociativos regionales para la prestación de los servicios públicos en el Departamento</t>
  </si>
  <si>
    <t>Empresas y/o esquemas asociativos funcionando como prestadores regionales de servicios públicos.</t>
  </si>
  <si>
    <t xml:space="preserve">Construccion de empresas y/o esquemas asociativos funcionando como prestadores regionales de servicios públicos en el departamento </t>
  </si>
  <si>
    <t>030056001</t>
  </si>
  <si>
    <t>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</si>
  <si>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Constitución de empresas y/o esquemas asociativos regionales, subregionales o zonales que permitan prestar los servicios públicos de forma eficiente, con cobertura, calidad, continuidad y sostenibilidad en los sistemas de acueducto, alcantarillado energía, gas y manejo integral de residuos sólidos.</t>
  </si>
  <si>
    <t>Construccion y/o optimización Relleno Sanitario Municipio de Yarumal</t>
  </si>
  <si>
    <t>Manejo integral de los residuos sólidos en zona urbana del Departamento – “Basura Cero”</t>
  </si>
  <si>
    <t>Municipios con sistemas de disposición final optimizados, mejorados y/o construidos</t>
  </si>
  <si>
    <t xml:space="preserve">Control y disposicion de residuos solidos de manera adecuada en relleno sanitario u otro sistema en zona Urbana del departamento </t>
  </si>
  <si>
    <t>030055001</t>
  </si>
  <si>
    <t xml:space="preserve">Disminuir la disposición incontrolable de residuos solidos en sitios autorizados, generando impacto positivo para la comunidad y el medio ambiente </t>
  </si>
  <si>
    <t>Sitio autorizado por la autoridad ambiental, especificaciones tecnicas de menejo de residuos, recolección y transporte al sitio de disposicion final</t>
  </si>
  <si>
    <t>Construcción saneamiento de aguas residuales domesticas del corregimiento de Santa Catalina zona rural del Municipio de San Pedro de Urabá Antioquia</t>
  </si>
  <si>
    <t>Manejo sostenible de sistemas de aguas residuales en zonas rurales y de difícil acceso del departamento</t>
  </si>
  <si>
    <t>Nuevos sistemas alternativos de tratamiento de aguas residuales.</t>
  </si>
  <si>
    <t xml:space="preserve">Ampliacion de cobertura mediente construccion de nuevas conexiones y tratamiento de aguas residiuales (zona rural) del Departamento </t>
  </si>
  <si>
    <t>030020001</t>
  </si>
  <si>
    <t>Aumento de la cobertura de acueducto alcantarillado, generacion de empleo, mitigacion de impacto ambiental, mejoramiento de calidad de vida de la población (salud, calidad, continuidad de servicio).</t>
  </si>
  <si>
    <t>Verificar Plan maestro de alcantarillado urbano, Normativa vigente, mano de obra con experiencia, excavaciones, demoliciones, instalacion de tuberia, llenos, concretos entre otros; De acuerdo a la planificación,  estudios, diseños y todos los materiales necesarios para la ejecución del proyecto</t>
  </si>
  <si>
    <t>Adquisición de sistemas septicos para la zona rural en varios municipios de Antioquia</t>
  </si>
  <si>
    <t>Fortalecimiento de Municipios y Operadores en la Prestación de Servicios Públicos que estan vinculados al PDA</t>
  </si>
  <si>
    <t>Fortalecimiento institucional de los prestadores de servicios públicos en el Departamento</t>
  </si>
  <si>
    <t xml:space="preserve">Acompañamiento a presadores de servicios publicos mediente  asesorias y asistencias tecnicas, visitas en la sedes de las empresas en los diferentes Municipios </t>
  </si>
  <si>
    <t>Mejorar las empresas en cuanto a necesidades tecnicas, juridicas, financieras y operativas</t>
  </si>
  <si>
    <t>Recursos del Sistema General de Participación SGP</t>
  </si>
  <si>
    <t>Control y disposición de residuos sólidos de manera adecuada en relleno sanitario u otro sistema en la zona urbana acorde al Plan Rector Ambiental</t>
  </si>
  <si>
    <t>Sistemas de aprovechamiento y/o transformación de residuos sólidos en los municipios operando.</t>
  </si>
  <si>
    <t>Optimización de Acueducto multiveredal del Municipio de Heliconia</t>
  </si>
  <si>
    <t>Construcción del sistema de acueducto veredal la herradura del Municipio de Carolina del Príncipe</t>
  </si>
  <si>
    <t>Construcción Plan Maestro de Acueductio Corregimiento de Aquitania del Municipio de San Francisco</t>
  </si>
  <si>
    <t>Ampliación y mejoramiento del acueducto corregimiento la floresta en el Municipio de Yolombó</t>
  </si>
  <si>
    <t>Construcción de colectores y PTAR Corregimiento Doradal del Municipio de Puerto triunfo</t>
  </si>
  <si>
    <t>Nuevas conexiones de predios rurales al servicio de alcantarillado.</t>
  </si>
  <si>
    <t>Aumento de la cobertura de servicio de alcantarillados  mediante proyectos extraidos de planes maestros que garanticen la calidad y cobertura eficiente del servicio , la generacion de empleo y la mitigacion de impacto ambiental de acuerdo a la normativa vigente</t>
  </si>
  <si>
    <t>Verificar Plan maestro de alcantarillado mano de obra con experiencia, excavaciones, demoliciones, instalacion de tuberia, entre otros; De acuerdo a la planificación,  estudios, diseños y todos los materiales necesarios para la ejecución total del proyecto</t>
  </si>
  <si>
    <t>Construcción del Plan Maestro de alcantarillado primera etapa de la zona urbana del corregimiento de Tapartó del municipio de Andes</t>
  </si>
  <si>
    <t>Manejo sostenible de sistemas de aguas residuales en zona urbana del Departamento</t>
  </si>
  <si>
    <t>Nuevas Conexiones de predios urbanos al servicio de alcantarillado</t>
  </si>
  <si>
    <t xml:space="preserve">Ampliacion del servicio de alcantarillado en zona urbana todo el Departamento </t>
  </si>
  <si>
    <t>030054001</t>
  </si>
  <si>
    <t>Construcción de redes de alcantarillado urbano del municipio de San José de la Montaña</t>
  </si>
  <si>
    <t>Construcción del plan maestro de acueducto etapa 2 y alcantarillado etapa 1 del Municipio de Campamento</t>
  </si>
  <si>
    <t>Construcción del sistema para el manejo de aguas residuales 2da etapa del Municipio de Nechí</t>
  </si>
  <si>
    <t>Nuevos sistemas de tratamiento de aguas residuales en operación.</t>
  </si>
  <si>
    <t xml:space="preserve">Ampliación Cobertura y sistemas sostenibles de agua apta para consumo humano en zona urbana de los municipios que son inviables sanitariamente según el informe del IRCA </t>
  </si>
  <si>
    <t>Nuevas Conexiones de predios urbanos al servicio de agua apta para el consumo humano</t>
  </si>
  <si>
    <t>Interventoría Administrativa, Técnica, Ambiental, Legal y Financiera a la Construcción de Obras enmarcadas en los Planes maestros de Acueducto y Alcantarillado en los Municipios de Abejorral Etapa I,  Caracolí,  Concordia Etapa II, Pueblorrico tercera etapa y San Francisco Etapa 2, en el Derpartamento de Antioquia, de acuerdo a las inversiones priorizadas en el PAP-PDA</t>
  </si>
  <si>
    <t>Concurso de Méritos</t>
  </si>
  <si>
    <t xml:space="preserve">Interventoría Administrativa, Técnica, Ambiental, Legal y Financiera a la Construcción de Obras enmarcadas en los Planes maestros de Acueducto y Alcantarillado en los Municipios relacionados en su objeto </t>
  </si>
  <si>
    <t>CON-37-02-2017</t>
  </si>
  <si>
    <t>N.A</t>
  </si>
  <si>
    <t>Construcción, Ampliación y Optimización del Sistema de Acueducto y Alcantarillado urbano, Municipio de Jericó</t>
  </si>
  <si>
    <t xml:space="preserve">Sistemas de acueductos urbanos optimizados para garantizar el servicio </t>
  </si>
  <si>
    <t>LIC-37-01-2018</t>
  </si>
  <si>
    <t>81101516</t>
  </si>
  <si>
    <t>Interventoría Administrativa, Técnica, Ambiental, Legal y Financiera a la Primera a la Construcción de Obras enmarcadas en los Planes Maestros de Acueducto y Alcantarillado en los Municipios de San Roque y en el Corregimiento del Totumo en el Municipio de Necoclí, en el marco de las Inversiones priorizadas en PAP-PDA</t>
  </si>
  <si>
    <t>7 y 13 meses</t>
  </si>
  <si>
    <t>CON-37-02-2018</t>
  </si>
  <si>
    <t>2018060030394  del 20-03-2018</t>
  </si>
  <si>
    <t>2018-SS-37-0007</t>
  </si>
  <si>
    <t>Construccioners Civiles y Pavimentos S.A. Concypa S.A.</t>
  </si>
  <si>
    <t>Recursos del Sistema General de Participación SGP.                                      El 09 de marzo de 2018 se dá por TERMINADO el proceso que se traía y se inicia uno nuevo</t>
  </si>
  <si>
    <t>Alexander Arango Gómez</t>
  </si>
  <si>
    <t>Interventoría Administrativa, Técnica, Ambiental, Legal y Financiera a la Construcción de Obras enmarcadas en los Planes Maestros de Acueducto y Alcantarillado en los Municipios de San Roque, Urrao, Uramita, La Ceja, Santa Bárbara- Corregimiento de Damasco, del Derpartamento de Antioquia, de Acuerdo a las inversiones priorizadas en el PAP-PDA</t>
  </si>
  <si>
    <t>CON-37-01-2018</t>
  </si>
  <si>
    <t>40141726</t>
  </si>
  <si>
    <t>Suministro, instalación y puesta en funcionamiento de hidrantes en el Corregimiento de Versalles del Municipio de Santa Barbara en el Departamento de Antioquia</t>
  </si>
  <si>
    <t>21429</t>
  </si>
  <si>
    <t>Interventoría Administrativa, Técnica, Ambiental, Legal y Financiera a la Construcción de Obras enmarcadas en los Planes Maestros de Acueducto y Alcantarillado en los Municipios de Jericó, La Pintada y Caucasia en el Departamento de Antioquia de acuerdo a las Inversiones priorizadas en PAP-PDA</t>
  </si>
  <si>
    <t>13 meses</t>
  </si>
  <si>
    <t xml:space="preserve">030027001 030054001 030020001 </t>
  </si>
  <si>
    <t xml:space="preserve">Interventoría Administrativa, Técnica, Ambiental, Legal y Financiera a la Construcción de Obras enmarcadas en los Planes Maestros de Acueducto y Alcantarillado en los Municipios </t>
  </si>
  <si>
    <t>CON-37-05-2018</t>
  </si>
  <si>
    <t>Interventoría Administrativa, Técnica, Ambiental, Legal y Financiera a la Construcción de Obras enmarcadas en los Planes Maestros de Acueducto y Alcantarillado Urbano del Municipio de San Rafael Antioquia, y a la Construcción de tramo de Alcantarillado comprendido entre la zona centro y el barrio el carmelo de la zona Urbana del Municipio de Sabanalarga Antiioquia, acuerdo a las Inversiones priorizadas en PAP-PDA</t>
  </si>
  <si>
    <t>CON-37-06-2018</t>
  </si>
  <si>
    <t>Implementar de manera conjunta la Construcción de la Etapa II del Acueducto Multiveredal El Salto, Santa Inés, Primavera, La Culebra del Municipio de El Peñol, Antioquia.</t>
  </si>
  <si>
    <t>RE-37-03-2018</t>
  </si>
  <si>
    <t>21774</t>
  </si>
  <si>
    <t>0-2020 Estampilla Prodesarrollo</t>
  </si>
  <si>
    <t>Adrián Alexis Correa Ochoa</t>
  </si>
  <si>
    <t>Implementar de manera Conjunta la Optimización del Acueducto Multiveredal la Piedra, la Peña y Los Naranjos en el Municipio de Guatapé, Antioquia.</t>
  </si>
  <si>
    <t>RE-37-01-2018</t>
  </si>
  <si>
    <t>21775</t>
  </si>
  <si>
    <t>93151507</t>
  </si>
  <si>
    <t xml:space="preserve">Garantizar el cumplimiento de las competencias delegadas al Departamento de Antioquia por el Decreto 1077 de 2015 en materia de certificacion de los municipios en SGP-APSB       </t>
  </si>
  <si>
    <t>21884</t>
  </si>
  <si>
    <t>4-1011 Fondos Comunes</t>
  </si>
  <si>
    <t>Construcción del sistema de alcantarillado combinado del Corregimiento de Damasco, Municipio de Santa Barbara, Antioquia.</t>
  </si>
  <si>
    <t>3,5 meses</t>
  </si>
  <si>
    <t>Nuevas Conexiones de predios rural al servicio de alcantarillado</t>
  </si>
  <si>
    <t xml:space="preserve">Ampliación de cobertura mediante construccion de nuevas conexiones y tratamientos de aguas residuales (zona rural) </t>
  </si>
  <si>
    <t>n.a</t>
  </si>
  <si>
    <t>SGP - PDA</t>
  </si>
  <si>
    <t>Gerencia de Afrodescendientes</t>
  </si>
  <si>
    <t>Formulación y elaboración de Planes de Etnodesarrollo para las comunidades Afro en el Departamento de Antioquia</t>
  </si>
  <si>
    <t>Lorenzo Portocarrero Cordoba</t>
  </si>
  <si>
    <t>3838692</t>
  </si>
  <si>
    <t>lorenzo.portocarrero@antioquia.gov.co</t>
  </si>
  <si>
    <t xml:space="preserve">Coalición de Municipios Afroantioqueños </t>
  </si>
  <si>
    <t>Planes de Etnodesarrollo de Consejos Comunitarios de Antioquia Apoyados e  su formulación</t>
  </si>
  <si>
    <t>07049</t>
  </si>
  <si>
    <t>Elaborar 35 planes de Etnodesarrollo para los Consejos Comunitarios y comunidad  Afrodescendiente.</t>
  </si>
  <si>
    <t>Astrid Elena Echavarria Meneses</t>
  </si>
  <si>
    <t>Técnica, Administrativa, Financiera, Legal y Contable</t>
  </si>
  <si>
    <t>Articular acciones dirigidas a implementar estrategias que permitan la participación y el fortalecimiento a las Comunidades Afroantioqueñas, en el marco del Plan de Desarrollo 2016 – 2019, Antioquia Piensa en Grande.</t>
  </si>
  <si>
    <t>Programas Etnoeducativos apoyados con asesoría y asistencia técnica de cooperación en el marco del decenio internacional de los pueblos afrodescendientes 
Sistema de Gobiernos Propios Afroantioqueños urbanos y rurales reconocidos y apoyados mediante asesoría o asistencia técncia.
Instituciones propias del pueblo Afroantioqueño, creadas, apoyadas mediante aseosría y asistencia técnica.</t>
  </si>
  <si>
    <t xml:space="preserve">Articular acciones dirigidas a implementar estrategias que permitan la participacion y el fortalecimiento a las comunidades Afroantioqueñas en el marco del plan de desarrollo del 2016 - 2019 Antioquia piensa en grande </t>
  </si>
  <si>
    <t>federacion de comunidades negras de colombia FEDEAFRO</t>
  </si>
  <si>
    <t xml:space="preserve">no se deja colocar el porsentaje </t>
  </si>
  <si>
    <t>Gabriela Moreno Hincapié</t>
  </si>
  <si>
    <t>Apoyar conjuntamente a las comunidades Afrodescendientes de la Subregión de Urabá, para contribuir al desarrollo económico y social  de las comunidades a través de vías terciarias.</t>
  </si>
  <si>
    <t xml:space="preserve">Municipios con población Afroantioqueña beneficiados con programas sociales del Estado </t>
  </si>
  <si>
    <t>Este prceso  contractual será realizado por la Secretaría de Infraestructura y la Gerencia de Afrodescendientres entregara el CDP por valor $100.000.000</t>
  </si>
  <si>
    <t>María Rubiela Alzate Zuluaga</t>
  </si>
  <si>
    <t>Designar estudiantes para la realización de la práctica académica, con el fin de brindar apoyo a la gestión del Departamento de Antioquia y sus regiones durante el primer semestre de 2018</t>
  </si>
  <si>
    <t xml:space="preserve">Programas Etnoeducativos apoyados con asesoría y asistencia técnica de cooperación en el marco del decenio internacional de los pueblos afrodescendientes </t>
  </si>
  <si>
    <t>Se realizó entrega de CDP por valor de $5.859.315., a la Secretaría de Gestión Humana</t>
  </si>
  <si>
    <t>Esta supervisión desde la Gerncia, es acompañamiento porque la la realizará la Secretaría de Gestión Humana</t>
  </si>
  <si>
    <t>Adquisición de tiquetes aereos</t>
  </si>
  <si>
    <t>Gastos Funcionamineto</t>
  </si>
  <si>
    <t>Gastos de funcionamiento</t>
  </si>
  <si>
    <t xml:space="preserve">En este proceso se entrega CDP </t>
  </si>
  <si>
    <t>María E. Palacios Giraldo</t>
  </si>
  <si>
    <t>Designar estudiantes para la realización de la práctica académica, con el fin de brindar apoyo a la gestión del Departamento de Antioquia y sus regiones durante el segundo semestre de 2018</t>
  </si>
  <si>
    <t>Se entregará CDP por valor de $5.859.315 a la Secretaría de Gestión humana</t>
  </si>
  <si>
    <t>ADQUISICIÓN DE TIQUETES AÉREOS PARA LA GOBERNACIÓN DE ANTIOQUIA</t>
  </si>
  <si>
    <t>Luis Fernando Torres</t>
  </si>
  <si>
    <t>Profesional</t>
  </si>
  <si>
    <t>3838845</t>
  </si>
  <si>
    <t>luis.torres@antioquia.gov.co</t>
  </si>
  <si>
    <t>SERVICIOS AEREO A TERRITORIO NACIONALES S.A - SATENA</t>
  </si>
  <si>
    <t>Tecnica, Administrativa, Financiera.</t>
  </si>
  <si>
    <t>ADICION AL CONTRATO DE Arrendamiento oficina de Uraba</t>
  </si>
  <si>
    <t>Contratación Directa - Arrendamiento o Adquisición de Bienes Inmuebles</t>
  </si>
  <si>
    <t>Caros Mario  Giraldo</t>
  </si>
  <si>
    <t>suburaba@hotmail.com</t>
  </si>
  <si>
    <t>SIN ESTUDIO</t>
  </si>
  <si>
    <t>CAÑAS DE LOPEZ IRMA LUCIA</t>
  </si>
  <si>
    <t>Carlos Mario Giraldo García</t>
  </si>
  <si>
    <t>DESIGNAR ESTUDIANTES DE LAS UNIVERSIDADES PRIVADAS PARA LA REALIZACIÓN DE LA PRACTICA ACADEMICA CON EL FIN DE BRINDAR APOYO A LA GESTION DEL DEPARTAMENTO DE ANTIOQUIA Y SUS REGIONES DURANTE EL PRIMER SEMESTRE DEL 2017 Y PRIMER SEMESTRE DEL 2018</t>
  </si>
  <si>
    <t>Jaime Garzon araque</t>
  </si>
  <si>
    <t>Secretario</t>
  </si>
  <si>
    <t>3838801</t>
  </si>
  <si>
    <t>jaime.garzon@antioquia.gov.co</t>
  </si>
  <si>
    <t>Antioquia Rural Productiva</t>
  </si>
  <si>
    <t>SINESTUDIO</t>
  </si>
  <si>
    <t>POLITÉCNICO COLOMBIANO JAIME ISAZA CADAVID</t>
  </si>
  <si>
    <t>Se contrataron 3 precticantes para cada una de loas direcciones</t>
  </si>
  <si>
    <t>ADICIÓN Y PRÓRROGA AL CONVENIO  4600006506  CUYO OBJETO ES APOYAR LA ASISTENCIA TÉCNICA DIRECTA RURAL, A TRAVÉS DE LA COFINANCIACIÓN PARA LA CONTRATACIÓN DEL PERSONAL IDÓNEO PARA LA PRESTACIÓN DE ESTE SERVICIO SEGÚN ORDENANZA 53 DEL 22 DE DICIEMBRE DE 2016. CODIGO DE NECESIDAD 19737. TERMINACION DE CONTRATO 17-04-2018.</t>
  </si>
  <si>
    <t>Jorge Eduardo Gañan Parra</t>
  </si>
  <si>
    <t>3838828</t>
  </si>
  <si>
    <t>jorge.gañan@antioquia.gov.co</t>
  </si>
  <si>
    <t>Apoyo a la modernización de la ganadería en el Departamento Antioquia</t>
  </si>
  <si>
    <t xml:space="preserve">Áreas agrícolas, forestales, silvopastoriles, pastos y forrajes intervenidas </t>
  </si>
  <si>
    <t>Yondó</t>
  </si>
  <si>
    <t xml:space="preserve">ADICIÓN Y PRÓRROGA AL CONVENIO 4600006684 CUYO OBJETO ES "APOYAR LA ASISTENCIA TÉCNICA DIRECTA RURAL, A TRAVÉS DE LA COFINANCIACIÓN PARA LA CONTRATACIÓN DEL PERSONAL IDONEO PARA LA PRESTACIÓN DE ESTE SERVICIO SEGÚN ORDENANZA 53 DEL 22 DE DICIEMBRE DE 2016, MUNICIPIO DE SABANETA. CODIGO DE NECESIDAD 19849. VIGENCIA FUTURA 6000002381.- TERMINA  EL </t>
  </si>
  <si>
    <t>Luis Fernando Torres Giraldo</t>
  </si>
  <si>
    <t>Sabaneta</t>
  </si>
  <si>
    <t>ADICIÓN Y PRÓRROGA AL CONVENIO 4600006634 CUYO OBJETO ES "APOYAR LA ASISTENCIA TÉCNICA DIRECTA RURAL, A TRAVÉS DE LA COFINANCIACIÓN PARA LA CONTRATACIÓN DEL PERSONAL IDONEO PARA LA PRESTACIÓN DE ESTE SERVICIO SEGÚN ORDENANZA 53 DEL 22 DE DICIEMBRE DE 2016, MUNICIPIO DE AMALFI. CODIGO DE NECESIDAD 19827. VIGENCIA FUTURA 6000002381.</t>
  </si>
  <si>
    <t>Javier Montoya Gutierrez</t>
  </si>
  <si>
    <t>javier.montoya@antioquia.gov.co</t>
  </si>
  <si>
    <t xml:space="preserve">Amalfi </t>
  </si>
  <si>
    <t>ADICION Y PRORROGA AL CONVENIO 460006636 CUYO OBJETO  ES APOYAR LA ASISTENCIA TECNICA DIRECTA RURAL A TRAVES DE LA COFIANCIAON PARA LA CONTRATACION DEL PERSONAL IDONEO PARA LA PRESTACION DE ESTE SERVICIO SEGUN ORDENAZA 53 DEL 22 DICIEMBRE DE 2016 EN EL MUNCIPIO DE YOLOMBO VF 6/2381 201605000087- NECESIDAD 19853</t>
  </si>
  <si>
    <t>Yolombó</t>
  </si>
  <si>
    <t>ADICIÓN Y PRÓRROGA AL CONVENIO 4600006635 CUYO OBJETO ES "APOYAR LA ASISTENCIA TÉCNICA DIRECTA RURAL, A TRAVÉS DE LA COFINANCIACIÓN PARA LA CONTRATACIÓN DEL PERSONAL IDONEO PARA LA PRESTACIÓN DE ESTE SERVICIO SEGÚN ORDENANZA 53 DEL 22 DE DICIEMBRE DE 2016, MUNICIPIO DE VEGACHÍ. CODIGO DE NECESIDAD 19828. VIGENCIA FUTURA 6000002381.- TERMINA  EL 13/04/2018.</t>
  </si>
  <si>
    <t>Vegachí</t>
  </si>
  <si>
    <t>ADICIÓN Y PRÓRROGA AL CONVENIO 4600006628 CUYO OBJETO ES "APOYAR LA ASISTENCIA TÉCNICA DIRECTA RURAL, A TRAVÉS DE LA COFINANCIACIÓN PARA LA CONTRATACIÓN DEL PERSONAL IDONEO PARA LA PRESTACIÓN DE ESTE SERVICIO SEGÚN ORDENANZA 53 DEL 22 DE DICIEMBRE DE 2016, MUNICIPIO DE SANTO DOMINGO . CODIGO DE NECESIDAD 19823. VIGENCIA FUTURA 6000002381.-</t>
  </si>
  <si>
    <t>Mauro Antonio Gutiérrez Serna</t>
  </si>
  <si>
    <t>mauro.gutierrez@antioquia.gov.co</t>
  </si>
  <si>
    <t>Santo Domingo</t>
  </si>
  <si>
    <t>ADICIÓN Y PRÓRROGA AL CONVENIO 4600006637 CUYO OBJETO ES "APOYAR LA ASISTENCIA TÉCNICA DIRECTA RURAL, A TRAVÉS DE LA COFINANCIACIÓN PARA LA CONTRATACIÓN DEL PERSONAL IDONEO PARA LA PRESTACIÓN DE ESTE SERVICIO SEGÚN ORDENANZA 53 DEL 22 DE DICIEMBRE DE 2016, MUNICIPIO DE YALIL. CODIGO DE NECESIDAD 19830. VIGENCIA FUTURA 6000002381.- TERMINA  EL 13/04/2018.-</t>
  </si>
  <si>
    <t>Luis Guillermo Uribe Hincapíe</t>
  </si>
  <si>
    <t>luis.uribe@antioquia.gov.co</t>
  </si>
  <si>
    <t>Yalí</t>
  </si>
  <si>
    <t>ADICIÓN Y PRÓRROGA AL CONVENIO  4600006490  CUYO OBJETO ES APOYAR LA ASISTENCIA TECNICA DIRECTA RURAL, A TRAVES DE LA COFINANCIACIÓN PARA LA CONTRATACIÓN DEL PERSONAL IDONEO PARA LA PRESTACIÓN DE ESTE SERVICIO SEGÚN ORDENANZA 53 DEL 22 DE DICIEMBRE DE 2016, CODIGO NECESIDAD 19729. TERMINACION DE CONTRATO 01-05-2018. VF 6000002381 ARBOLETES</t>
  </si>
  <si>
    <t>carlos.giraldo@antioquia.gov.co</t>
  </si>
  <si>
    <t>Arboletes</t>
  </si>
  <si>
    <t>ADICIÓN Y PRÓRROGA AL CONVENIO  4600006493  CUYO OBJETO ES APOYAR LA ASISTENCIA TECNICA DIRECTA RURAL, A TRAVES DE LA COFINANCIACIÓN PARA LA CONTRATACIÓN DEL PERSONAL IDONEO PARA LA PRESTACIÓN DE ESTE SERVICIO SEGÚN ORDENANZA 53 DEL 22 DE DICIEMBRE DE 2016, CODIGO NECESIDAD 19730. TERMINACION DE CONTRATO 01-05-2018. VF 6000002381</t>
  </si>
  <si>
    <t>Mauricio Berrío</t>
  </si>
  <si>
    <t>mauricio.berrio@antioquia.gov.co</t>
  </si>
  <si>
    <t>Carepa</t>
  </si>
  <si>
    <t>ADICIÓN Y PRÓRROGA AL CONVENIO  4600006470  CUYO OBJETO ES APOYAR LA ASISTENCIA TECNICA DIRECTA RURAL, A TRAVES DE LA COFINANCIACIÓN PARA LA CONTRATACIÓN DEL PERSONAL IDONEO PARA LA PRESTACIÓN DE ESTE SERVICIO SEGÚN ORDENANZA 53 DEL 22 DE DICIEMBRE DE 2016, CODIGO NECESIDAD 19727. TERMINACION DE CONTRATO 01-05-2018. VF 6000002381.CHIGORODO</t>
  </si>
  <si>
    <t>Chigorodó</t>
  </si>
  <si>
    <t>ADICIÓN Y PRÓRROGA AL CONVENIO  4600006510  CUYO OBJETO ES APOYAR LA ASISTENCIA TÉCNICA DIRECTA RURAL, A TRAVÉS DE LA COFINANCIACIÓN PARA LA CONTRATACIÓN DEL PERSONAL IDÓNEO PARA LA PRESTACIÓN DE ESTE SERVICIO SEGÚN ORDENANZA 53 DEL 22 DE DICIEMBRE DE 2016. CODIGO DE NECESIDAD 19741. TERMINACION DE CONTRATO 05-05-2018.</t>
  </si>
  <si>
    <t>Mauricio Berrío Mena</t>
  </si>
  <si>
    <t>Mutatá</t>
  </si>
  <si>
    <t>ADICIÓN Y PRÓRROGA AL CONVENIO  4600006512  CUYO OBJETO ES APOYAR LA ASISTENCIA TÉCNICA DIRECTA RURAL, A TRAVÉS DE LA COFINANCIACIÓN PARA LA CONTRATACIÓN DEL PERSONAL IDÓNEO PARA LA PRESTACIÓN DE ESTE SERVICIO SEGÚN ORDENANZA 53 DEL 22 DE DICIEMBRE DE 2016. CODIGO DE NECESIDAD 19743. TERMINACION DE CONTRATO 02-05-2018.SAN PEDRO DE URABA</t>
  </si>
  <si>
    <t>Jorge Humberto Ramírez Corrales</t>
  </si>
  <si>
    <t>jorge.ramirez@antioquia.gov.co</t>
  </si>
  <si>
    <t>San Pedro de Uraba</t>
  </si>
  <si>
    <t>Apoyar la Asistencia Técnica Directa Rural, a través de la cofinanciación para la contratación de personal idóneo, para la prestación de este servicio, según la Ordenanza 53 del 22 de diciembre de 2016, en el Municipio de Turbo</t>
  </si>
  <si>
    <t>Turbo</t>
  </si>
  <si>
    <t>ADICIÓN Y PRÓRROGA AL CONVENIO  4600006472  CUYO OBJETO ES APOYAR LA ASISTENCIA TECNICA DIRECTA RURAL, A TRAVES DE LA COFINANCIACIÓN PARA LA CONTRATACIÓN DEL PERSONAL IDONEO PARA LA PRESTACIÓN DE ESTE SERVICIO SEGÚN ORDENANZA 53 DEL 22 DE DICIEMBRE DE 2016, CODIGO NECESIDAD 19728. TERMINACION DE CONTRATO 01-05-2018. VF 6000002381.SAN JUAN DE URABA</t>
  </si>
  <si>
    <t>San Juan de Urabá</t>
  </si>
  <si>
    <t>ADICIÓN Y PRÓRROGA AL CONVENIO  4600006505  CUYO OBJETO ES APOYAR LA ASISTENCIA TÉCNICA DIRECTA RURAL, A TRAVÉS DE LA COFINANCIACIÓN PARA LA CONTRATACIÓN DEL PERSONAL IDÓNEO PARA LA PRESTACIÓN DE ESTE SERVICIO SEGÚN ORDENANZA 53 DEL 22 DE DICIEMBRE DE 2016. CODIGO DE NECESIDAD 19736. TERMINACION DE CONTRATO 19-04-2018.VIGIA DEL FUERTE</t>
  </si>
  <si>
    <t>Vigía del Fuerte</t>
  </si>
  <si>
    <t>ADICIÓN Y PRÓRROGA AL CONVENIO 4600006593 CUYO OBJETO ES "APOYAR LA ASISTENCIA TÉCNICA DIRECTA RURAL, A TRAVÉS DE LA COFINANCIACIÓN PARA LA CONTRATACIÓN DEL PERSONAL IDONEO PARA LA PRESTACIÓN DE ESTE SERVICIO SEGÚN ORDENANZA 53 DEL 22 DE DICIEMBRE DE 2016, MUNICIPIO DE ITUANGO. CODIGO DE NECESIDAD 19798. VIGENCIA FUTURA 6000002381.- TERMINA  EL 11/04/2018.-</t>
  </si>
  <si>
    <t>Diego León Vallejo</t>
  </si>
  <si>
    <t>diego.valllejo@antioquia.gov.co</t>
  </si>
  <si>
    <t>Ituango</t>
  </si>
  <si>
    <t>ADICIÓN Y PRÓRROGA AL CONVENIO 4600006606 CUYO OBJETO ES "APOYAR LA ASISTENCIA TÉCNICA DIRECTA RURAL, A TRAVÉS DE LA COFINANCIACIÓN PARA LA CONTRATACIÓN DEL PERSONAL IDONEO PARA LA PRESTACIÓN DE ESTE SERVICIO SEGÚN ORDENANZA 53 DEL 22 DE DICIEMBRE DE 2016, MUNICIPIO DE SAN ANDRES DE CUERQUIA. CODIGO DE NECESIDAD 19808. VIGENCIA FUTURA 6000002381.- TERMINA  EL 18/04/2018.</t>
  </si>
  <si>
    <t>San Andrés de Cuerquia</t>
  </si>
  <si>
    <t>ADICIÓN Y PRÓRROGA AL CONVENIO 4600006587 CUYO OBJETO ES "APOYAR LA ASISTENCIA TÉCNICA DIRECTA RURAL, A TRAVÉS DE LA COFINANCIACIÓN PARA LA CONTRATACIÓN DEL PERSONAL IDONEO PARA LA PRESTACIÓN DE ESTE SERVICIO SEGÚN ORDENANZA 53 DEL 22 DE DICIEMBRE DE 2016, MUNICIPIO DE TOLEDO. CODIGO DE NECESIDAD 19793. VIGENCIA FUTURA 6000002381.- TERMINA  EL 08/04/2018.-</t>
  </si>
  <si>
    <t xml:space="preserve">Toledo </t>
  </si>
  <si>
    <t>ADICIÓN Y PRÓRROGA AL CONVENIO 4600006592 CUYO OBJETO ES "APOYAR LA ASISTENCIA TÉCNICA DIRECTA RURAL, A TRAVÉS DE LA COFINANCIACIÓN PARA LA CONTRATACIÓN DEL PERSONAL IDONEO PARA LA PRESTACIÓN DE ESTE SERVICIO SEGÚN ORDENANZA 53 DEL 22 DE DICIEMBRE DE 2016, MUNICIPIO DE ENTRERRÍOS. CODIGO DE NECESIDAD 19797. VIGENCIA FUTURA 6000002381.- TERMINA  EL 05/04/2018.-</t>
  </si>
  <si>
    <t>Judith Gomez Posada</t>
  </si>
  <si>
    <t>judith.gomez@antioquia.gov.co</t>
  </si>
  <si>
    <t>Entrerrios</t>
  </si>
  <si>
    <t>ADICIÓN Y PRÓRROGA AL CONVENIO  4600006603  CUYO OBJETO ES APOYAR LA ASISTENCIA TÉCNICA DIRECTA RURAL, A TRAVÉS DE LA COFINANCIACIÓN PARA LA CONTRATACIÓN DEL PERSONAL IDÓNEO PARA LA PRESTACIÓN DE ESTE SERVICIO SEGÚN ORDENANZA 53 DEL 22 DE DICIEMBRE DE 2016. MUNICIPIO SANTA ROSA DE OSOS. NECESIDAD 19805. TERMINACION DE CONTRATO 12-04-2018.</t>
  </si>
  <si>
    <t>Santa Rosa de Osos</t>
  </si>
  <si>
    <t>ADICIÓN Y PRÓRROGA AL CONVENIO 4600006594 CUYO OBJETO ES "APOYAR LA ASISTENCIA TÉCNICA DIRECTA RURAL, A TRAVÉS DE LA COFINANCIACIÓN PARA LA CONTRATACIÓN DEL PERSONAL IDONEO PARA LA PRESTACIÓN DE ESTE SERVICIO SEGÚN ORDENANZA 53 DEL 22 DE DICIEMBRE DE 2016, MUNICIPIO DE SAN PEDRO DE LOS MILAGROS. CODIGO DE NECESIDAD 19799. VIGENCIA FUTURA 6000002381.- TERMINA  EL 18/03/2018.-</t>
  </si>
  <si>
    <t>San Pedro de los Milagros</t>
  </si>
  <si>
    <t>ADICIÓN Y PRÓRROGA AL CONVENIO 4600006590 CUYO OBJETO ES "APOYAR LA ASISTENCIA TÉCNICA DIRECTA RURAL, A TRAVÉS DE LA COFINANCIACIÓN PARA LA CONTRATACIÓN DEL PERSONAL IDONEO PARA LA PRESTACIÓN DE ESTE SERVICIO SEGÚN ORDENANZA 53 DEL 22 DE DICIEMBRE DE 2016, MUNICIPIO DE ANGOSTURA. CODIGO DE NECESIDAD 19795.  VIGENCIA FUTURA 6000002381.- TERMINA  EL 12/04/2018.-</t>
  </si>
  <si>
    <t>José Antonio Velasquez Araque</t>
  </si>
  <si>
    <t>jose.velasquez@antioquia.gov.co</t>
  </si>
  <si>
    <t xml:space="preserve">Angostura </t>
  </si>
  <si>
    <t>ADICIÓN Y PRÓRROGA AL CONVENIO 4600006604 CUYO OBJETO ES "APOYAR LA ASISTENCIA TÉCNICA DIRECTA RURAL, A TRAVÉS DE LA COFINANCIACIÓN PARA LA CONTRATACIÓN DEL PERSONAL IDONEO PARA LA PRESTACIÓN DE ESTE SERVICIO SEGÚN ORDENANZA 53 DEL 22 DE DICIEMBRE DE 2016, MUNICIPIO DE CAMPAMENTO. CODIGO DE NECESIDAD 19806. VIGENCIA FUTURA 6000002381.- TERMINA  EL 18/04/2018.-</t>
  </si>
  <si>
    <t>Campamento</t>
  </si>
  <si>
    <t>ADICIÓN Y PRÓRROGA AL CONVENIO 4600006589 CUYO OBJETO ES "APOYAR LA ASISTENCIA TÉCNICA DIRECTA RURAL, A TRAVÉS DE LA COFINANCIACIÓN PARA LA CONTRATACIÓN DEL PERSONAL IDONEO PARA LA PRESTACIÓN DE ESTE SERVICIO SEGÚN ORDENANZA 53 DEL 22 DE DICIEMBRE DE 2016, MUNICIPIO DE GUADALUPE. CODIGO DE NECESIDAD 19794. VIGENCIA FUTURA 6000002381.- TERMINA  EL 05/04/2018.-</t>
  </si>
  <si>
    <t>Guadalupe</t>
  </si>
  <si>
    <t xml:space="preserve">Don Matias </t>
  </si>
  <si>
    <t>Adición y prórroga al convenio  4600006552  cuyo objeto es Apoyar la Asistencia Tecnica Directa Rural, a traves de la cofinanciación para la contratación del personal idoneo para la prestación de este servicio según ordenanza 53 del 22 de diciembre de 2016, en el municipio de  Argelia</t>
  </si>
  <si>
    <t>Jesús Anibal Zapata</t>
  </si>
  <si>
    <t>jesus.zapata@antioquia.gov.co</t>
  </si>
  <si>
    <t xml:space="preserve">Argelia </t>
  </si>
  <si>
    <t>Adición y prórroga al convenio  4600006549  cuyo objeto es Apoyar la Asistencia Tecnica Directa Rural, a traves de la cofinanciación para la contratación del personal idoneo para la prestación de este servicio según ordenanza 53 del 22 de diciembre de 2016, en el municipio de El Retiro</t>
  </si>
  <si>
    <t>Silvia Orozco Puerta</t>
  </si>
  <si>
    <t>silvia.orozco@antioquia.gov.co</t>
  </si>
  <si>
    <t>El Retiro</t>
  </si>
  <si>
    <t>Adición y prórroga al convenio  4600006546  cuyo objeto es Apoyar la Asistencia Tecnica Directa Rural, a traves de la cofinanciación para la contratación del personal idoneo para la prestación de este servicio según ordenanza 53 del 22 de diciembre de 2016, en el municipio de  Granada</t>
  </si>
  <si>
    <t>Granada</t>
  </si>
  <si>
    <t>Adición y prórroga al convenio  4600006522  cuyo objeto es Apoyar la Asistencia Tecnica Directa Rural, a traves de la cofinanciación para la contratación del personal idoneo para la prestación de este servicio según ordenanza 53 del 22 de diciembre de 2016, en el municipio de  San Vicente Ferrer</t>
  </si>
  <si>
    <t>San Vicente</t>
  </si>
  <si>
    <t>Adición y prórroga al convenio  4600006550  cuyo objeto es Apoyar la Asistencia Tecnica Directa Rural, a traves de la cofinanciación para la contratación del personal idoneo para la prestación de este servicio según ordenanza 53 del 22 de diciembre de 2016, en el municipio de  Abejorral</t>
  </si>
  <si>
    <t>Jesus Antonio Palacios Anaya</t>
  </si>
  <si>
    <t>jesus.palacios@antioquia.gov.co</t>
  </si>
  <si>
    <t>Abejorral</t>
  </si>
  <si>
    <t>Adición y prórroga al convenio  4600006521  cuyo objeto es Apoyar la Asistencia Tecnica Directa Rural, a traves de la cofinanciación para la contratación del personal idoneo para la prestación de este servicio según ordenanza 53 del 22 de diciembre de 2016, en el municipio de  Marinilla</t>
  </si>
  <si>
    <t>Marinilla</t>
  </si>
  <si>
    <t>Adición y prórroga al convenio  4600006529  cuyo objeto es Apoyar la Asistencia Tecnica Directa Rural, a traves de la cofinanciación para la contratación del personal idoneo para la prestación de este servicio según ordenanza 53 del 22 de diciembre de 2016, en el municipio de  El Peñol</t>
  </si>
  <si>
    <t xml:space="preserve">Juan Felipe Bedoya </t>
  </si>
  <si>
    <t>juan.bedoya@antioquia.gov.co</t>
  </si>
  <si>
    <t>El Peñol</t>
  </si>
  <si>
    <t>Adición y prórroga al convenio  4600006547  cuyo objeto es Apoyar la Asistencia Tecnica Directa Rural, a traves de la cofinanciación para la contratación del personal idoneo para la prestación de este servicio según ordenanza 53 del 22 de  diciembre de 2016, en el municipio de La Ceja</t>
  </si>
  <si>
    <t>Juan Felipe Bedoya</t>
  </si>
  <si>
    <t xml:space="preserve">La Ceja </t>
  </si>
  <si>
    <t>Adición y prórroga al convenio  4600006518  cuyo objeto es Apoyar la Asistencia Tecnica Directa Rural, a traves de la cofinanciación para la contratación del personal idóneo para la prestación de este servicio, según ordenanza 53 del 22 de diciembre de 2016, en el municipio de  Rionegro</t>
  </si>
  <si>
    <t>Rionegro</t>
  </si>
  <si>
    <t xml:space="preserve">San Luis </t>
  </si>
  <si>
    <t>Adición y prórroga al convenio  4600006520  cuyo objeto es Apoyar la Asistencia Tecnica Directa Rural, a traves de la cofinanciación para la contratación del personal idoneo para la prestación de este servicio según ordenanza 53 del 22 de diciembre de 2016, en el municipio de  San Carlos</t>
  </si>
  <si>
    <t>San Carlos</t>
  </si>
  <si>
    <t>Adición y prórroga al convenio  4600006527  cuyo objeto es Apoyar la Asistencia Tecnica Directa Rural, a traves de la cofinanciación para la contratación del personal idoneo para la prestación de este servicio según ordenanza 53 del 22 de diciembre de 2016, en el municipio de  El Santuario</t>
  </si>
  <si>
    <t>Jesús Antonio Palacio</t>
  </si>
  <si>
    <t>El Santuario</t>
  </si>
  <si>
    <t>ADICIÓN Y PRÓRROGA AL CONVENIO  4600006514  CUYO OBJETO ES APOYAR LA ASISTENCIA TÉCNICA DIRECTA RURAL, A TRAVÉS DE LA COFINANCIACIÓN PARA LA CONTRATACIÓN DEL PERSONAL IDÓNEO PARA LA PRESTACIÓN DE ESTE SERVICIO SEGÚN ORDENANZA 53 DEL 22 DE DICIEMBRE DE 2016. CODIGO DE NECESIDAD 19744. TERMINACION DE CONTRATO 24-04-2018.</t>
  </si>
  <si>
    <t>Jose Vicente Delgado</t>
  </si>
  <si>
    <t>jose.delgado@antioqua.gov.co</t>
  </si>
  <si>
    <t>Tarazá</t>
  </si>
  <si>
    <t>ADICIÓN Y PRÓRROGA AL CONVENIO  4600006496  CUYO OBJETO ES APOYAR LA ASISTENCIA TÉCNICA DIRECTA RURAL, A TRAVÉS DE LA COFINANCIACIÓN PARA LA CONTRATACIÓN DEL PERSONAL IDÓNEO PARA LA PRESTACIÓN DE ESTE SERVICIO SEGÚN ORDENANZA 53 DEL 22 DE DICIEMBRE DE 2016. CODIGO DE NECESIDAD 19732. TERMINACION DE CONTRATO 01-04-2018.CACERES</t>
  </si>
  <si>
    <t xml:space="preserve">Cáceres </t>
  </si>
  <si>
    <t>ADICIÓN Y PRÓRROGA AL CONVENIO  4600006495  CUYO OBJETO ES APOYAR LA ASISTENCIA TÉCNICA DIRECTA RURAL, A TRAVÉS DE LA COFINANCIACIÓN PARA LA CONTRATACIÓN DEL PERSONAL IDÓNEO PARA LA PRESTACIÓN DE ESTE SERVICIO SEGÚN ORDENANZA 53 DEL 22 DE DICIEMBRE DE 2016. CODIGO DE NECESIDAD 19731. TERMINACION DE CONTRATO 23-03-2018.CAUCASIA</t>
  </si>
  <si>
    <t>Caucasia</t>
  </si>
  <si>
    <t>ADICIÓN Y PRÓRROGA AL CONVENIO 4600006662 CUYO OBJETO ES "APOYAR LA ASISTENCIA TÉCNICA DIRECTA RURAL, A TRAVÉS DE LA COFINANCIACIÓN PARA LA CONTRATACIÓN DEL PERSONAL IDONEO PARA LA PRESTACIÓN DE ESTE SERVICIO SEGÚN ORDENANZA 53 DEL 22 DE DICIEMBRE DE 2016, MUNICIPIO DE EL BAGRE. CODIGO DE NECESIDAD 199836. VIGENCIA FUTURA 6000002381.- TERMINA  EL 25/04/2018.-</t>
  </si>
  <si>
    <t>Guillermo Toro</t>
  </si>
  <si>
    <t>guillermo.toro@antioquia.gov.co</t>
  </si>
  <si>
    <t>El Bagre</t>
  </si>
  <si>
    <t>ADICIÓN Y PRÓRROGA AL CONVENIO  4600006500  CUYO OBJETO ES APOYAR LA ASISTENCIA TÉCNICA DIRECTA RURAL, A TRAVÉS DE LA COFINANCIACIÓN PARA LA CONTRATACIÓN DEL PERSONAL IDÓNEO PARA LA PRESTACIÓN DE ESTE SERVICIO SEGÚN ORDENANZA 53 DEL 22 DE DICIEMBRE DE 2016. CODIGO DE NECESIDAD 19734. TERMINACION DE CONTRATO 24-04-2018.ZARAGOZA</t>
  </si>
  <si>
    <t>Zaragoza</t>
  </si>
  <si>
    <t>ADICIÓN Y PRÓRROGA AL CONVENIO  4600006570  CUYO OBJETO ES APOYAR LA ASISTENCIA TÉCNICA DIRECTA RURAL, A TRAVÉS DE LA COFINANCIACIÓN PARA LA CONTRATACIÓN DEL PERSONAL IDÓNEO PARA LA PRESTACIÓN DE ESTE SERVICIO SEGÚN ORDENANZA 53 DEL 22 DE DICIEMBRE DE 2016. MUNICIPIO ABRIAQUÍ. NECESIDAD 19781. TERMINACION DE CONTRATO 18-04-2018.</t>
  </si>
  <si>
    <t>Libardo Castrillón</t>
  </si>
  <si>
    <t>libardo.castrillon@antioquia.gov.co</t>
  </si>
  <si>
    <t>Abriaqui</t>
  </si>
  <si>
    <t>ADICIÓN Y PRÓRROGA AL CONVENIO 4600006574 CUYO OBJETO ES "APOYAR LA ASISTENCIA TÉCNICA DIRECTA RURAL, A TRAVÉS DE LA COFINANCIACIÓN PARA LA CONTRATACIÓN DEL PERSONAL IDONEO PARA LA PRESTACIÓN DE ESTE SERVICIO SEGÚN ORDENANZA 53 DEL 22 DE DICIEMBRE DE 2016, MUNICIPIO DE ANZA. CODIGO DE NECESIDAD 1919784. VIGENCIA FUTURA 6000002381.- TERMINA  EL 28/03/2018.-</t>
  </si>
  <si>
    <t>Leonardo García</t>
  </si>
  <si>
    <t>leonardo.garcia@antioquia.gov.co</t>
  </si>
  <si>
    <t>Anzá</t>
  </si>
  <si>
    <t>ADICIÓN Y PRÓRROGA AL CONVENIO  4600006571  CUYO OBJETO ES APOYAR LA ASISTENCIA TÉCNICA DIRECTA RURAL, A TRAVÉS DE LA COFINANCIACIÓN PARA LA CONTRATACIÓN DEL PERSONAL IDÓNEO PARA LA PRESTACIÓN DE ESTE SERVICIO SEGÚN ORDENANZA 53 DEL 22 DE DICIEMBRE DE 2016. MUNICIPIO DE ARMENIA. NECESIDAD 19782. TERMINACION DE CONTRATO 18-04-2018.</t>
  </si>
  <si>
    <t xml:space="preserve">Armenia </t>
  </si>
  <si>
    <t>ADICIÓN Y PRÓRROGA AL CONVENIO 460006573 CUYO OBJETO ES "APOYAR LA ASISTENCIA TÉCNICA DIRECTA RURAL, A TRAVÉS DE LA COFINANCIACIÓN PARA LA CONTRATACIÓN DEL PERSONAL IDONEO PARA LA PRESTACIÓN DE ESTE SERVICIO SEGÚN ORDENANZA 53 DEL 22 DE DICIEMBRE DE 2016, MUNICIPIO DE CAICEDO. CODIGO DE NECESIDAD 19783. VIGENCIA FUTURA 6000002381.- TERMINA  EL 15/04/2018.-</t>
  </si>
  <si>
    <t xml:space="preserve">Caicedo </t>
  </si>
  <si>
    <t>ADICIÓN Y PRÓRROGA AL CONVENIO 4600006560 CUYO OBJETO ES "APOYAR LA ASISTENCIA TÉCNICA DIRECTA RURAL, A TRAVÉS DE LA COFINANCIACIÓN PARA LA CONTRATACIÓN DEL PERSONAL IDONEO PARA LA PRESTACIÓN DE ESTE SERVICIO SEGÚN ORDENANZA 53 DEL 22 DE DICIEMBRE DE 2016, MUNICIPIO DE GIRALDO. CODIGO DE NECESIDAD 19773. VIGENCIA FUTURA 6000002381.- TERMINA  EL 15/04/2018.-</t>
  </si>
  <si>
    <t>Carlos Córdoba</t>
  </si>
  <si>
    <t>carlos.cordoba@antioquia.gov.co</t>
  </si>
  <si>
    <t>Giraldo</t>
  </si>
  <si>
    <t>ADICIÓN Y PRÓRROGA AL CONVENIO 4600006598 CUYO OBJETO ES "APOYAR LA ASISTENCIA TÉCNICA DIRECTA RURAL, A TRAVÉS DE LA COFINANCIACIÓN PARA LA CONTRATACIÓN DEL PERSONAL IDONEO PARA LA PRESTACIÓN DE ESTE SERVICIO SEGÚN ORDENANZA 53 DEL 22 DE DICIEMBRE DE 2016, MUNICIPIO DE HELICONIA. CODIGO DE NECESIDAD 19801. VIGENCIA FUTURA 6000002381.- TERMINA  EL 26/03/2018.-</t>
  </si>
  <si>
    <t>Heliconia</t>
  </si>
  <si>
    <t>ADICIÓN Y PRÓRROGA AL CONVENIO  4600006569  CUYO OBJETO ES APOYAR LA ASISTENCIA TÉCNICA DIRECTA RURAL, A TRAVÉS DE LA COFINANCIACIÓN PARA LA CONTRATACIÓN DEL PERSONAL IDÓNEO PARA LA PRESTACIÓN DE ESTE SERVICIO SEGÚN ORDENANZA 53 DEL 22 DE DICIEMBRE DE 2016. CODIGO DE NECESIDAD 19780. TERMINACION DE CONTRATO 13-04-2018.</t>
  </si>
  <si>
    <t>Olaya</t>
  </si>
  <si>
    <t>ADICIÓN Y PRÓRROGA AL CONVENIO  4600006561  CUYO OBJETO ES APOYAR LA ASISTENCIA TÉCNICA DIRECTA RURAL, A TRAVÉS DE LA COFINANCIACIÓN PARA LA CONTRATACIÓN DEL PERSONAL IDÓNEO PARA LA PRESTACIÓN DE ESTE SERVICIO SEGÚN ORDENANZA 53 DEL 22 DE DICIEMBRE DE 2016. CODIGO DE NECESIDAD 19774. TERMINACION DE CONTRATO 18-04-2018.</t>
  </si>
  <si>
    <t>Peque</t>
  </si>
  <si>
    <t>ADICIÓN Y PRÓRROGA AL CONVENIO  4600006557  CUYO OBJETO ES APOYAR LA ASISTENCIA TÉCNICA DIRECTA RURAL, A TRAVÉS DE LA COFINANCIACIÓN PARA LA CONTRATACIÓN DEL PERSONAL IDÓNEO PARA LA PRESTACIÓN DE ESTE SERVICIO SEGÚN ORDENANZA 53 DEL 22 DE DICIEMBRE DE 2016. MUNICIPIO SABANALARGA. NECESIDAD 19770. TERMINACION DE CONTRATO 02-05-2018.</t>
  </si>
  <si>
    <t>Sabanalarga</t>
  </si>
  <si>
    <t>ADICIÓN Y PRÓRROGA AL CONVENIO 4600006565 CUYO OBJETO ES "APOYAR LA ASISTENCIA TÉCNICA DIRECTA RURAL, A TRAVÉS DE LA COFINANCIACIÓN PARA LA CONTRATACIÓN DEL PERSONAL IDONEO PARA LA PRESTACIÓN DE ESTE SERVICIO SEGÚN ORDENANZA 53 DEL 22 DE DICIEMBRE DE 2016, MUNICIPIO DE SANTA FE DE ANTIOQUIA. CODIGO DE NECESIDAD 19777. VIGENCIA FUTURA 6000002381.- TERMINA  EL 10/04/2018.-</t>
  </si>
  <si>
    <t>Santa Fe de Antioquia</t>
  </si>
  <si>
    <t>ADICIÓN Y PRÓRROGA AL CONVENIO 4600006575 CUYO OBJETO ES "APOYAR LA ASISTENCIA TÉCNICA DIRECTA RURAL, A TRAVÉS DE LA COFINANCIACIÓN PARA LA CONTRATACIÓN DEL PERSONAL IDONEO PARA LA PRESTACIÓN DE ESTE SERVICIO SEGÚN ORDENANZA 53 DEL 22 DE DICIEMBRE DE 2016, MUNICIPIO DE SOPETRÁN. CODIGO DE NECESIDAD 19785. VIGENCIA FUTURA 6000002381.- TERMINA  EL 19/04/2018.-</t>
  </si>
  <si>
    <t>Sopetrán</t>
  </si>
  <si>
    <t>ADICIÓN Y PRÓRROGA AL CONVENIO  4600006568  CUYO OBJETO ES APOYAR LA ASISTENCIA TÉCNICA DIRECTA RURAL, A TRAVÉS DE LA COFINANCIACIÓN PARA LA CONTRATACIÓN DEL PERSONAL IDÓNEO PARA LA PRESTACIÓN DE ESTE SERVICIO SEGÚN ORDENANZA 53 DEL 22 DE DICIEMBRE DE 2016. CODIGO DE NECESIDAD 19779. TERMINACION DE CONTRATO 28-07-2018.URAMITA</t>
  </si>
  <si>
    <t>Uramita</t>
  </si>
  <si>
    <t>ADICIÓN Y PRÓRROGA AL CONVENIO 4600006614 CUYO OBJETO ES "APOYAR LA ASISTENCIA TÉCNICA DIRECTA RURAL, A TRAVÉS DE LA COFINANCIACIÓN PARA LA CONTRATACIÓN DEL PERSONAL IDONEO PARA LA PRESTACIÓN DE ESTE SERVICIO SEGÚN ORDENANZA 53 DEL 22 DE DICIEMBRE DE 2016, MUNICIPIO DE HISPANIA. CODIGO DE NECESIDAD 19815. VIGENCIA FUTURA 6000002381.- TERMINA  EL 13/04/2018.-</t>
  </si>
  <si>
    <t>Nataly Restrepo</t>
  </si>
  <si>
    <t>nataly.restrepo@antioquia.gov.co</t>
  </si>
  <si>
    <t>Hispania</t>
  </si>
  <si>
    <t>ADICIÓN Y PRÓRROGA AL CONVENIO 4600006613 CUYO OBJETO ES "APOYAR LA ASISTENCIA TÉCNICA DIRECTA RURAL, A TRAVÉS DE LA COFINANCIACIÓN PARA LA CONTRATACIÓN DEL PERSONAL IDONEO PARA LA PRESTACIÓN DE ESTE SERVICIO SEGÚN ORDENANZA 53 DEL 22 DE DICIEMBRE DE 2016, MUNICIPIO DE BETANIA. CODIGO DE NECESIDAD 19814. VIGENCIA FUTURA 6000002381.- TERMINA  EL 09/04/2018.-</t>
  </si>
  <si>
    <t>Betania</t>
  </si>
  <si>
    <t>ADICIÓN Y PRÓRROGA AL CONVENIO 4600006623 CUYO OBJETO ES "APOYAR LA ASISTENCIA TÉCNICA DIRECTA RURAL, A TRAVÉS DE LA COFINANCIACIÓN PARA LA CONTRATACIÓN DEL PERSONAL IDONEO PARA LA PRESTACIÓN DE ESTE SERVICIO SEGÚN ORDENANZA 53 DEL 22 DE DICIEMBRE DE 2016, MUNICIPIO DE JARDIN. CODIGO DE NECESIDAD 19822. VIGENCIA FUTURA 6000002381.- TERMINA  EL 19/03/2018.-</t>
  </si>
  <si>
    <t>Jardín</t>
  </si>
  <si>
    <t>Venecia</t>
  </si>
  <si>
    <t>ADICIÓN Y PRÓRROGA AL CONVENIO 4600006620 CUYO OBJETO ES "APOYAR LA ASISTENCIA TÉCNICA DIRECTA RURAL, A TRAVÉS DE LA COFINANCIACIÓN PARA LA CONTRATACIÓN DEL PERSONAL IDONEO PARA LA PRESTACIÓN DE ESTE SERVICIO SEGÚN ORDENANZA 53 DEL 22 DE DICIEMBRE DE 2016, MUNICIPIO DE SANTA BARBARA. CODIGO DE NECESIDAD 19820. VIGENCIA FUTURA 6000002381.- TERMINA  EL 11/04/2018.-</t>
  </si>
  <si>
    <t>Santa Bárbara</t>
  </si>
  <si>
    <t>ADICIÓN Y PRÓRROGA AL CONVENIO 4600006618 CUYO OBJETO ES "APOYAR LA ASISTENCIA TÉCNICA DIRECTA RURAL, A TRAVÉS DE LA COFINANCIACIÓN PARA LA CONTRATACIÓN DEL PERSONAL IDONEO PARA LA PRESTACIÓN DE ESTE SERVICIO SEGÚN ORDENANZA 53 DEL 22 DE DICIEMBRE DE 2016, MUNICIPIO DE MONTEBELLO. CODIGO DE NECESIDAD 19818. VIGENCIA FUTURA 6000002381.- TERMINA  EL 05/04/2018.-</t>
  </si>
  <si>
    <t>Montebello</t>
  </si>
  <si>
    <t>ADICIÓN Y PRÓRROGA AL CONVENIO 4600006580 CUYO OBJETO ES "APOYAR LA ASISTENCIA TÉCNICA DIRECTA RURAL, A TRAVÉS DE LA COFINANCIACIÓN PARA LA CONTRATACIÓN DEL PERSONAL IDONEO PARA LA PRESTACIÓN DE ESTE SERVICIO SEGÚN ORDENANZA 53 DEL 22 DE DICIEMBRE DE 2016, MUNICIPIO DE SALGAR CODIGO DE NECESIDAD 19789. VIGENCIA FUTURA 6000002381.- TERMINA  EL 03/04/2018.-</t>
  </si>
  <si>
    <t>Juan Carlos Montoya</t>
  </si>
  <si>
    <t>juan.montoya@antioquia.gov.co</t>
  </si>
  <si>
    <t>Salgar</t>
  </si>
  <si>
    <t>ADICIÓN Y PRÓRROGA AL CONVENIO 4600006644 CUYO OBJETO ES "APOYAR LA ASISTENCIA TÉCNICA DIRECTA RURAL, A TRAVÉS DE LA COFINANCIACIÓN PARA LA CONTRATACIÓN DEL PERSONAL IDONEO PARA LA PRESTACIÓN DE ESTE SERVICIO SEGÚN ORDENANZA 53 DEL 22 DE DICIEMBRE DE 2016, MUNICIPIO DE ANDES. CODIGO DE NECESIDAD 19835. VIGENCIA FUTURA 6000002381.- TERMINA  EL 02/04/2018.-</t>
  </si>
  <si>
    <t>Andes</t>
  </si>
  <si>
    <t>ADICIÓN Y PRÓRROGA AL CONVENIO 4600006583 CUYO OBJETO ES "APOYAR LA ASISTENCIA TÉCNICA DIRECTA RURAL, A TRAVÉS DE LA COFINANCIACIÓN PARA LA CONTRATACIÓN DEL PERSONAL IDONEO PARA LA PRESTACIÓN DE ESTE SERVICIO SEGÚN ORDENANZA 53 DEL 22 DE DICIEMBRE DE 2016, MUNICIPIO DE ANGELÓPOLIS. CODIGO DE NECESIDAD 19791. VIGENCIA FUTURA 6000002381.- TERMINA  EL 24/03/2018.-</t>
  </si>
  <si>
    <t>Angelópolis</t>
  </si>
  <si>
    <t>ADICIÓN Y PRÓRROGA AL CONVENIO 4600006578 CUYO OBJETO ES "APOYAR LA ASISTENCIA TÉCNICA DIRECTA RURAL, A TRAVÉS DE LA COFINANCIACIÓN PARA LA CONTRATACIÓN DEL PERSONAL IDONEO PARA LA PRESTACIÓN DE ESTE SERVICIO SEGÚN ORDENANZA 53 DEL 22 DE DICIEMBRE DE 2016, MUNICIPIO DE URRAO. CODIGO DE NECESIDAD 19787. VIGENCIA FUTURA 6000002381.- TERMINA  EL 26/02/2018.-</t>
  </si>
  <si>
    <t>Urrao</t>
  </si>
  <si>
    <t xml:space="preserve">ADICIÓN Y PRÓRROGA AL CONVENIO 4600006584 CUYO OBJETO ES "APOYAR LA ASISTENCIA TÉCNICA DIRECTA RURAL, A TRAVÉS DE LA COFINANCIACIÓN PARA LA CONTRATACIÓN DEL PERSONAL IDONEO PARA LA PRESTACIÓN DE ESTE SERVICIO SEGÚN ORDENANZA 53 DEL 22 DE DICIEMBRE DE 2016, MUNICIPIO DE AMAGA. CODIGO DE NECESIDAD 19792 VIGENCIA FUTURA 6000002381.- TERMINA  EL </t>
  </si>
  <si>
    <t>Amagá</t>
  </si>
  <si>
    <t>ADICIÓN Y PRÓRROGA AL CONVENIO 4600006577 CUYO OBJETO ES "APOYAR LA ASISTENCIA TÉCNICA DIRECTA RURAL, A TRAVÉS DE LA COFINANCIACIÓN PARA LA CONTRATACIÓN DEL PERSONAL IDONEO PARA LA PRESTACIÓN DE ESTE SERVICIO SEGÚN ORDENANZA 53 DEL 22 DE DICIEMBRE DE 2016, MUNICIPIO DE FREDONIA. CODIGO DE NECESIDAD 19786. VIGENCIA FUTURA 6000002381.- TERMINA  EL 13/03/2018.-</t>
  </si>
  <si>
    <t>Fredonia</t>
  </si>
  <si>
    <t>ADICIÓN Y PRÓRROGA AL CONVENIO  4600006579  CUYO OBJETO ES APOYAR LA ASISTENCIA TÉCNICA DIRECTA RURAL, A TRAVÉS DE LA COFINANCIACIÓN PARA LA CONTRATACIÓN DEL PERSONAL IDÓNEO PARA LA PRESTACIÓN DE ESTE SERVICIO SEGÚN ORDENANZA 53 DEL 22 DE DICIEMBRE DE 2016. MUNICIPIO DE TITIRIBÍ. NECESIDAD 19788. TERMINACION DE CONTRATO 08-04-2018.</t>
  </si>
  <si>
    <t>Titiribí</t>
  </si>
  <si>
    <t>ADICIÓN Y PRÓRROGA AL CONVENIO 4600006608. CUYO OBJETO ES "APOYAR LA ASISTENCIA TÉCNICA DIRECTA RURAL, A TRAVÉS DE LA COFINANCIACIÓN PARA LA CONTRATACIÓN DEL PERSONAL IDONEO PARA LA PRESTACIÓN DE ESTE SERVICIO SEGÚN ORDENANZA 53 DEL 22 DE DICIEMBRE DE 2016, MUNICIPIO DE TARSO. CODIGO DE NECESIDAD 19810. VIGENCIA FUTURA 6000002381.- TERMINA  EL 19/04/2018.</t>
  </si>
  <si>
    <t>Wilson Villa Valderrama</t>
  </si>
  <si>
    <t>wilson.villa@antioquia.gov.co</t>
  </si>
  <si>
    <t>Tarso</t>
  </si>
  <si>
    <t>ADICIÓN Y PRÓRROGA AL CONVENIO 4600006615 CUYO OBJETO ES "APOYAR LA ASISTENCIA TÉCNICA DIRECTA RURAL, A TRAVÉS DE LA COFINANCIACIÓN PARA LA CONTRATACIÓN DEL PERSONAL IDONEO PARA LA PRESTACIÓN DE ESTE SERVICIO SEGÚN ORDENANZA 53 DEL 22 DE DICIEMBRE DE 2016, MUNICIPIO DE PUEBLORRICO. CODIGO DE NECESIDAD 19816. VIGENCIA FUTURA 6000002381.- TERMINA  EL 14/04/2018.-</t>
  </si>
  <si>
    <t>Pueblorrico</t>
  </si>
  <si>
    <t>ADICIÓN Y PRÓRROGA AL CONVENIO 4600006616 CUYO OBJETO ES "APOYAR LA ASISTENCIA TÉCNICA DIRECTA RURAL, A TRAVÉS DE LA COFINANCIACIÓN PARA LA CONTRATACIÓN DEL PERSONAL IDONEO PARA LA PRESTACIÓN DE ESTE SERVICIO SEGÚN ORDENANZA 53 DEL 22 DE DICIEMBRE DE 2016, MUNICIPIO DE BETULIA,  CODIGO DE NECESIDAD 19817. VIGENCIA FUTURA 6000002381.- TERMINA  EL 14/04/2018.-</t>
  </si>
  <si>
    <t>Betulia</t>
  </si>
  <si>
    <t>ADICIÓN Y PRÓRROGA AL CONVENIO 4600006619 CUYO OBJETO ES "APOYAR LA ASISTENCIA TÉCNICA DIRECTA RURAL, A TRAVÉS DE LA COFINANCIACIÓN PARA LA CONTRATACIÓN DEL PERSONAL IDONEO PARA LA PRESTACIÓN DE ESTE SERVICIO SEGÚN ORDENANZA 53 DEL 22 DE DICIEMBRE DE 2016, MUNICIPIO DE CONCORDIA. CODIGO DE NECESIDAD 19819. VIGENCIA FUTURA 6000002381.- TERMINA  EL 30/03/2018</t>
  </si>
  <si>
    <t>Concordia</t>
  </si>
  <si>
    <t>“Mejoramiento de las condiciones higiénicas y de calidad de la panela pulverizada, a través de la dotación de implementos en acero inoxidable para 40 trapiches comunitarios de 200 familias paneleras de la asociación de productores de panela Asopaco del municipio de Cocorná -Antioquia”</t>
  </si>
  <si>
    <t>Régimen Especial - Artículo 96 Ley 489 de 1999</t>
  </si>
  <si>
    <t>Gloria Bbiana Escobar</t>
  </si>
  <si>
    <t>3838824</t>
  </si>
  <si>
    <t>gloria.bibiana@antioquia.gov.co</t>
  </si>
  <si>
    <t>Cocorna</t>
  </si>
  <si>
    <t>Gloria Bibiana Escobar</t>
  </si>
  <si>
    <t>ADICIÓN  AL CONVENIO  4600006508  CUYO OBJETO ES APOYAR LA ASISTENCIA TÉCNICA DIRECTA RURAL, A TRAVÉS DE LA COFINANCIACIÓN PARA LA CONTRATACIÓN DEL PERSONAL IDÓNEO PARA LA PRESTACIÓN DE ESTE SERVICIO SEGÚN ORDENANZA 53 DEL 22 DE DICIEMBRE DE 2016. CODIGO DE NECESIDAD 19740. TERMINACION DE CONTRATO 14-04-2018.PUERTO BERRIO</t>
  </si>
  <si>
    <t>Paula Andrea Trujillo Ruiz</t>
  </si>
  <si>
    <t>paula.trujillo@antioquia.gov.co</t>
  </si>
  <si>
    <t xml:space="preserve">Puerto Berrío </t>
  </si>
  <si>
    <t>ADICIÓN  AL CONVENIO  4600006491  CUYO OBJETO ES APOYAR LA ASISTENCIA TECNICA DIRECTA RURAL, A TRAVES DE LA COFINANCIACIÓN PARA LA CONTRATACIÓN DEL PERSONAL IDONEO PARA LA PRESTACIÓN DE ESTE SERVICIO SEGÚN ORDENANZA 53 DEL 22 DE DICIEMBRE DE 2017, CODIGO NECESIDAD 19726. TERMINACION DE CONTRATO 14-04-2018. VF 6000002382</t>
  </si>
  <si>
    <t>Maceo</t>
  </si>
  <si>
    <t>ADICIÓN AL CONVENIO 4600006639 CUYO OBJETO ES "APOYAR LA ASISTENCIA TÉCNICA DIRECTA RURAL, A TRAVÉS DE LA COFINANCIACIÓN PARA LA CONTRATACIÓN DEL PERSONAL IDONEO PARA LA PRESTACIÓN DE ESTE SERVICIO SEGÚN ORDENANZA 53 DEL 22 DE DICIEMBRE DE 2016, MUNICIPIO DE GIRARDOTA. CODIGO DE NECESIDAD 19832. VIGENCIA FUTURA 6000002382.- TERMINA  EL 12/04/2018.</t>
  </si>
  <si>
    <t>Girardota</t>
  </si>
  <si>
    <t>ADICIÓN  AL CONVENIO 4600006633 CUYO OBJETO ES "APOYAR LA ASISTENCIA TÉCNICA DIRECTA RURAL, A TRAVÉS DE LA COFINANCIACIÓN PARA LA CONTRATACIÓN DEL PERSONAL IDONEO PARA LA PRESTACIÓN DE ESTE SERVICIO SEGÚN ORDENANZA 53 DEL 22 DE DICIEMBRE DE 2016, MUNICIPIO DE ANORI. CODIGO DE NECESIDAD 19826. VIGENCIA FUTURA 6000002382.- TERMINA  EL 14/04/2018.-ASISTENCIA TECNICA ANORI</t>
  </si>
  <si>
    <t>Anorí</t>
  </si>
  <si>
    <t xml:space="preserve">ADICIÓN AL CONVENIO 4600006632 CUYO OBJETO ES "APOYAR LA ASISTENCIA TÉCNICA DIRECTA RURAL, A TRAVÉS DE LA COFINANCIACIÓN PARA LA CONTRATACIÓN DEL PERSONAL IDONEO PARA LA PRESTACIÓN DE ESTE SERVICIO SEGÚN ORDENANZA 53 DEL 22 DE DICIEMBRE DE 2016, MUNICIPIO DE CISNEROS. CODIGO DE NECESIDAD 19837. VIGENCIA FUTURA 6000002382.- TERMINA  EL 03/05/2018.-
</t>
  </si>
  <si>
    <t>Cisneros</t>
  </si>
  <si>
    <t>ADICIÓN Y PRÓRROGA AL CONVENIO 4600006629 CUYO OBJETO ES "APOYAR LA ASISTENCIA TÉCNICA DIRECTA RURAL, A TRAVÉS DE LA COFINANCIACIÓN PARA LA CONTRATACIÓN DEL PERSONAL IDONEO PARA LA PRESTACIÓN DE ESTE SERVICIO SEGÚN ORDENANZA 53 DEL 22 DE DICIEMBRE DE 2016, MUNICIPIO DE SAN ROQUE. CODIGO DE NECESIDAD 19824. VIGENCIA FUTURA 6000002382.- TERMINA  EL 18/04/2018.-</t>
  </si>
  <si>
    <t>San Roque</t>
  </si>
  <si>
    <t>ADICIÓN Y PRÓRROGA AL CONVENIO 4600006631  CUYO OBJETO ES "APOYAR LA ASISTENCIA TÉCNICA DIRECTA RURAL, A TRAVÉS DE LA COFINANCIACIÓN PARA LA CONTRATACIÓN DEL PERSONAL IDONEO PARA LA PRESTACIÓN DE ESTE SERVICIO SEGÚN ORDENANZA 53 DEL 22 DE DICIEMBRE DE 2016, MUNICIPIO DE REMEDIOS. CODIGO DE NECESIDAD 19837. VIGENCIA FUTURA 6000002382.- TERMINA  EL 19/04/2018.-</t>
  </si>
  <si>
    <t>Remedios</t>
  </si>
  <si>
    <t>ADICIÓN AL CONVENIO 4600006638 CUYO OBJETO ES "APOYAR LA ASISTENCIA TÉCNICA DIRECTA RURAL, A TRAVÉS DE LA COFINANCIACIÓN PARA LA CONTRATACIÓN DEL PERSONAL IDONEO PARA LA PRESTACIÓN DE ESTE SERVICIO SEGÚN ORDENANZA 53 DEL 22 DE DICIEMBRE DE 2016, MUNICIPIO DE SEGOVIA. CODIGO DE NECESIDAD 19831. VIGENCIA FUTURA 6000002382.- TERMINA  EL 16/05/2018.-</t>
  </si>
  <si>
    <t>Segovia</t>
  </si>
  <si>
    <t>ADICIÓN AL CONVENIO  4600006513  CUYO OBJETO ES APOYAR LA ASISTENCIA TÉCNICA DIRECTA RURAL, A TRAVÉS DE LA COFINANCIACIÓN PARA LA CONTRATACIÓN DEL PERSONAL IDÓNEO PARA LA PRESTACIÓN DE ESTE SERVICIO SEGÚN ORDENANZA 53 DEL 22 DE DICIEMBRE DE 2016. CODIGO DE NECESIDAD 19843. TERMINACION DE CONTRATO 08-05-2018.NECOCLI</t>
  </si>
  <si>
    <t>Necocli</t>
  </si>
  <si>
    <t>ADICIÓN Y PRÓRROGA AL CONVENIO 4600006597 CUYO OBJETO ES "APOYAR LA ASISTENCIA TÉCNICA DIRECTA RURAL, A TRAVÉS DE LA COFINANCIACIÓN PARA LA CONTRATACIÓN DEL PERSONAL IDONEO PARA LA PRESTACIÓN DE ESTE SERVICIO SEGÚN ORDENANZA 53 DEL 22 DE DICIEMBRE DE 2016, MUNICIPIO DE YARUMAL. CODIGO DE NECESIDAD 19800. VIGENCIA FUTURA 6000002382.- TERMINA  EL 13/04/2018.-</t>
  </si>
  <si>
    <t>Yarumal</t>
  </si>
  <si>
    <t>ADICIÓN AL CONVENIO 4600006605 CUYO OBJETO ES "APOYAR LA ASISTENCIA TÉCNICA DIRECTA RURAL, A TRAVÉS DE LA COFINANCIACIÓN PARA LA CONTRATACIÓN DEL PERSONAL IDONEO PARA LA PRESTACIÓN DE ESTE SERVICIO SEGÚN ORDENANZA 53 DEL 22 DE DICIEMBRE DE 2016, MUNICIPIO DE BELMIRA. CODIGO DE NECESIDAD 19807. VIGENCIA FUTURA 6000002382.- TERMINA  EL 18/04/2018.-</t>
  </si>
  <si>
    <t>Jaime Efrain Fernandez Londoño</t>
  </si>
  <si>
    <t>jaime.fernandez@antioquia.gov.co</t>
  </si>
  <si>
    <t xml:space="preserve">Belmira </t>
  </si>
  <si>
    <t>ADICIÓN Y PRÓRROGA AL CONVENIO  4600006601  CUYO OBJETO ES APOYAR LA ASISTENCIA TÉCNICA DIRECTA RURAL, A TRAVÉS DE LA COFINANCIACIÓN PARA LA CONTRATACIÓN DEL PERSONAL IDÓNEO PARA LA PRESTACIÓN DE ESTE SERVICIO SEGÚN ORDENANZA 53 DEL 22 DE DICIEMBRE DE 2016. SAN JOSÉ DE LA MONTAÑA. NECESIDAD 19803. TERMINACION DE CONTRATO 14-04-2018.</t>
  </si>
  <si>
    <t>San José de la Montaña</t>
  </si>
  <si>
    <t>ADICIÓN  AL CONVENIO 4600006600 CUYO OBJETO ES "APOYAR LA ASISTENCIA TÉCNICA DIRECTA RURAL, A TRAVÉS DE LA COFINANCIACIÓN PARA LA CONTRATACIÓN DEL PERSONAL IDONEO PARA LA PRESTACIÓN DE ESTE SERVICIO SEGÚN ORDENANZA 53 DEL 22 DE DICIEMBRE DE 2016, MUNICIPIO DE VALDIVIA. CODIGO DE NECESIDAD 19802. VIGENCIA FUTURA 6000002381.- TERMINA  EL 31/03/2018.-</t>
  </si>
  <si>
    <t>Valdivia</t>
  </si>
  <si>
    <t xml:space="preserve">ADICIÓN  AL CONVENIO 4600006591 CUYO OBJETO ES "APOYAR LA ASISTENCIA TÉCNICA DIRECTA RURAL, A TRAVÉS DE LA COFINANCIACIÓN PARA LA CONTRATACIÓN DEL PERSONAL IDONEO PARA LA PRESTACIÓN DE ESTE SERVICIO SEGÚN ORDENANZA 53 DEL 22 DE DICIEMBRE DE 2016, MUNICIPIO DE GÓMEZ PLATA. CODIGO DE NECESIDAD 19796. VIGENCIA FUTURA 6000002382.- TERMINA  </t>
  </si>
  <si>
    <t>Gómez Plata</t>
  </si>
  <si>
    <t>Adición y prórroga al convenio  4600006543  cuyo objeto es Apoyar la Asistencia Tecnica Directa Rural, a traves de la cofinanciación para la contratación del personal idoneo para la prestación de este servicio según ordenanza 53 del 22 de diciembre de 2016, en el municipio de  Nariño</t>
  </si>
  <si>
    <t xml:space="preserve">Nariño </t>
  </si>
  <si>
    <t>Adición y prórroga al convenio  4600006553  cuyo objeto es Apoyar la Asistencia Tecnica Directa Rural, a traves de la cofinanciación para la contratación del personal idoneo para la prestación de este servicio según ordenanza 53 del 22 de diciembre de 2016, en el municipio de  El Carmen de Viboral</t>
  </si>
  <si>
    <t xml:space="preserve">El Carmen de Viboral </t>
  </si>
  <si>
    <t>Adición y prórroga al convenio  4600006542  cuyo objeto es Apoyar la Asistencia Tecnica Directa Rural, a traves de la cofinanciación para la contratación del personal idoneo para la prestación de este servicio según ordenanza 53 del 22 de diciembre de 2016, en el municipio de  Cocorná</t>
  </si>
  <si>
    <t>Cocorná</t>
  </si>
  <si>
    <t>Adición  al convenio  4600006554  cuyo objeto es Apoyar la Asistencia Tecnica Directa Rural, a traves de la cofinanciación para la contratación del personal idoneo para la prestación de este servicio según ordenanza 53 del 22 de diciembre de 2016, en el municipio de  Concepción</t>
  </si>
  <si>
    <t>Concepción</t>
  </si>
  <si>
    <t>Adición al convenio  4600006528  cuyo objeto es Apoyar la Asistencia Tecnica Directa Rural, a traves de la cofinanciación para la contratación del personal idoneo para la prestación de este servicio según ordenanza 53 del 22 de diciembre de 2016, en el municipio de  San Francisco</t>
  </si>
  <si>
    <t>San Francisco</t>
  </si>
  <si>
    <t>Adición al convenio  4600006544  cuyo objeto es Apoyar la Asistencia Tecnica Directa Rural, a traves de la cofinanciación para la contratación del personal idoneo para la prestación de este servicio según ordenanza 53 del 22 de diciembre de 2016, en el municipio de  Sonsón</t>
  </si>
  <si>
    <t>Sonsón</t>
  </si>
  <si>
    <t>Adición  al convenio  4600006517  cuyo objeto es Apoyar la Asistencia Tecnica Directa Rural, a traves de la cofinanciación para la contratación del personal idoneo para la prestación de este servicio según ordenanza 53 del 22 de diciembre de 2016, en el municipio de  Alejandria</t>
  </si>
  <si>
    <t>Alejandría</t>
  </si>
  <si>
    <t>Adición al convenio  4600006517  cuyo objeto es Apoyar la Asistencia Tecnica Directa Rural, a traves de la cofinanciación para la contratación del personal idoneo para la prestación de este servicio según ordenanza 53 del 22 de diciembre de 2016, en el municipio de  Alejandria</t>
  </si>
  <si>
    <t>Juan Felipe Bedoya Klais</t>
  </si>
  <si>
    <t xml:space="preserve">Guatape </t>
  </si>
  <si>
    <t xml:space="preserve">Apoyar la Asistencia Tecnica Directa Rural, a traves de la cofinanciación para la contratación del personal idoneo para la prestación de este servicio según ordenanza 53 del 22 de diciembre de 2016, en el municipio de  La Unión </t>
  </si>
  <si>
    <t>Jesus Anibal Zapata</t>
  </si>
  <si>
    <t>2017060053098</t>
  </si>
  <si>
    <t xml:space="preserve">La Unión </t>
  </si>
  <si>
    <t>Adición al convenio  4600006551  cuyo objeto es Apoyar la Asistencia Tecnica Directa Rural, a traves de la cofinanciación para la contratación del personal idoneo para la prestación de este servicio según ordenanza 53 del 22 de diciembre de 2016, en el municipio de  San Rafael</t>
  </si>
  <si>
    <t xml:space="preserve">San Rafael </t>
  </si>
  <si>
    <t>ADICIÓN  AL CONVENIO  4600006498  CUYO OBJETO ES APOYAR LA ASISTENCIA TÉCNICA DIRECTA RURAL, A TRAVÉS DE LA COFINANCIACIÓN PARA LA CONTRATACIÓN DEL PERSONAL IDÓNEO PARA LA PRESTACIÓN DE ESTE SERVICIO SEGÚN ORDENANZA 53 DEL 22 DE DICIEMBRE DE 2016. CODIGO DE NECESIDAD 19733. TERMINACION DE CONTRATO 24-04-2018.</t>
  </si>
  <si>
    <t>gullermo.toro@antioquia.gov.co</t>
  </si>
  <si>
    <t>Nechí</t>
  </si>
  <si>
    <t>ADICIÓN AL CONVENIO 4600006572 CUYO OBJETO ES "APOYAR LA ASISTENCIA TÉCNICA DIRECTA RURAL, A TRAVÉS DE LA COFINANCIACIÓN PARA LA CONTRATACIÓN DEL PERSONAL IDONEO PARA LA PRESTACIÓN DE ESTE SERVICIO SEGÚN ORDENANZA 53 DEL 22 DE DICIEMBRE DE 2016, MUNICIPIO DE BURITICÁ. CODIGO DE NECESIDAD 19844. VIGENCIA FUTURA 6000002382.- TERMINA  EL 14/04/2018.-</t>
  </si>
  <si>
    <t>Buriticá</t>
  </si>
  <si>
    <t xml:space="preserve">ADICIÓN  AL CONVENIO 4600006558 CUYO OBJETO ES "APOYAR LA ASISTENCIA TÉCNICA DIRECTA RURAL, A TRAVÉS DE LA COFINANCIACIÓN PARA LA CONTRATACIÓN DEL PERSONAL IDONEO PARA LA PRESTACIÓN DE ESTE SERVICIO SEGÚN ORDENANZA 53 DEL 22 DE DICIEMBRE DE 2016, MUNICIPIO DE CAÑASGORDAS. CODIGO DE NECESIDAD 19771. VIGENCIA FUTURA 6000002382.- </t>
  </si>
  <si>
    <t xml:space="preserve">Cañasgordas </t>
  </si>
  <si>
    <t>ADICIÓN  AL CONVENIO  4600006562  CUYO OBJETO ES APOYAR LA ASISTENCIA TÉCNICA DIRECTA RURAL, A TRAVÉS DE LA COFINANCIACIÓN PARA LA CONTRATACIÓN DEL PERSONAL IDÓNEO PARA LA PRESTACIÓN DE ESTE SERVICIO SEGÚN ORDENANZA 53 DEL 22 DE DICIEMBRE DE 2016. MUNICIPIO DE DABEIBA. CODIGO DE NECESIDAD 19775. TERMINACION DE CONTRATO 15-04-2018.</t>
  </si>
  <si>
    <t xml:space="preserve">Dabeiba </t>
  </si>
  <si>
    <t>ADICIÓN AL CONVENIO  4600006566  CUYO OBJETO ES APOYAR LA ASISTENCIA TÉCNICA DIRECTA RURAL, A TRAVÉS DE LA COFINANCIACIÓN PARA LA CONTRATACIÓN DEL PERSONAL IDÓNEO PARA LA PRESTACIÓN DE ESTE SERVICIO SEGÚN ORDENANZA 53 DEL 22 DE DICIEMBRE DE 2016. CODIGO DE NECESIDAD 19778. TERMINACION DE CONTRATO 12-04-2018.EBEJICO</t>
  </si>
  <si>
    <t xml:space="preserve">Ebejico </t>
  </si>
  <si>
    <t xml:space="preserve">ADICIÓN  AL CONVENIO 4600006559 CUYO OBJETO ES "APOYAR LA ASISTENCIA TÉCNICA DIRECTA RURAL, A TRAVÉS DE LA COFINANCIACIÓN PARA LA CONTRATACIÓN DEL PERSONAL IDONEO PARA LA PRESTACIÓN DE ESTE SERVICIO SEGÚN ORDENANZA 53 DEL 22 DE DICIEMBRE DE 2016, MUNICIPIO DE FRONTINO. CODIGO DE NECESIDAD 19772. VIGENCIA FUTURA 6000002382.- TERMINA  EL </t>
  </si>
  <si>
    <t>Frontino</t>
  </si>
  <si>
    <t>ADICIÓN    4600006556 CUYO OBJETO ES APOYAR LA ASISTENCIA TÉCNICA DIRECTA RURAL, A TRAVÉS DE LA COFINANCIACIÓN PARA LA CONTRATACIÓN DEL PERSONAL IDÓNEO PARA LA PRESTACIÓN DE ESTE SERVICIO SEGÚN ORDENANZA 53 DEL 22 DE DICIEMBRE DE 2016. CODIGO DE NECESIDAD 19769. TERMINACION DE CONTRATO 14-06-2018.LIBORINA</t>
  </si>
  <si>
    <t>Liborina</t>
  </si>
  <si>
    <t>Ciudad Bolívar</t>
  </si>
  <si>
    <t>ADICIÓN  AL CONVENIO 4600006609 CUYO OBJETO ES "APOYAR LA ASISTENCIA TÉCNICA DIRECTA RURAL, A TRAVÉS DE LA COFINANCIACIÓN PARA LA CONTRATACIÓN DEL PERSONAL IDONEO PARA LA PRESTACIÓN DE ESTE SERVICIO SEGÚN ORDENANZA 53 DEL 22 DE DICIEMBRE DE 2016, MUNICIPIO DE CARAMANTA. CODIGO DE NECESIDAD 19811. VIGENCIA FUTURA 6000002382.- TERMINA  EL 10/04/2018.-</t>
  </si>
  <si>
    <t>Caramanta</t>
  </si>
  <si>
    <t>ADICIÓN AL CONVENIO 4600006610 CUYO OBJETO ES "APOYAR LA ASISTENCIA TÉCNICA DIRECTA RURAL, A TRAVÉS DE LA COFINANCIACIÓN PARA LA CONTRATACIÓN DEL PERSONAL IDONEO PARA LA PRESTACIÓN DE ESTE SERVICIO SEGÚN ORDENANZA 53 DEL 22 DE DICIEMBRE DE 2016, MUNICIPIO DE JERICO. CODIGO DE NECESIDAD 19812. VIGENCIA FUTURA 6000002382.- TERMINA  EL 30/03/2018.-</t>
  </si>
  <si>
    <t>Jericó</t>
  </si>
  <si>
    <t>ADICIÓN AL CONVENIO 4600006613 CUYO OBJETO ES "APOYAR LA ASISTENCIA TÉCNICA DIRECTA RURAL, A TRAVÉS DE LA COFINANCIACIÓN PARA LA CONTRATACIÓN DEL PERSONAL IDONEO PARA LA PRESTACIÓN DE ESTE SERVICIO SEGÚN ORDENANZA 53 DEL 22 DE DICIEMBRE DE 2016, MUNICIPIO DE VALPARAISO. CODIGO DE NECESIDAD 19813. VIGENCIA FUTURA 6000002382.- TERMINA  EL 15/04/2018.-</t>
  </si>
  <si>
    <t>Valparaíso</t>
  </si>
  <si>
    <t>ADICIÓN AL CONVENIO 4600006607 CUYO OBJETO ES "APOYAR LA ASISTENCIA TÉCNICA DIRECTA RURAL, A TRAVÉS DE LA COFINANCIACIÓN PARA LA CONTRATACIÓN DEL PERSONAL IDONEO PARA LA PRESTACIÓN DE ESTE SERVICIO SEGÚN ORDENANZA 53 DEL 22 DE DICIEMBRE DE 2016, MUNICIPIO DE TAMESIS. CODIGO DE NECESIDAD 19809. VIGENCIA FUTURA 6000002382.- TERMINA  EL 30/03/2018.-</t>
  </si>
  <si>
    <t>Támesis</t>
  </si>
  <si>
    <t xml:space="preserve">  Desarrollo Industrial Agropecuario, a través de la creación y puesta en marcha de la empresa Agroindustrial en el Departamento de Antioquia</t>
  </si>
  <si>
    <t>Javier Gomez Gomez</t>
  </si>
  <si>
    <t>javier.gomez@antioquia.gov.co</t>
  </si>
  <si>
    <t>SISTEMAS SILVOPASTORILES Y PRODUCCIÓN INTENSIVA DE FORRAJES, EN NÚCLEOS VEREDALES PARA LA SOSTENIBILIDAD GANADERA EN EL DEPARTAMENTO DE ANTIOQUIA</t>
  </si>
  <si>
    <t>10 MESES</t>
  </si>
  <si>
    <t>Gloria Bedoya</t>
  </si>
  <si>
    <t>3838819</t>
  </si>
  <si>
    <t>gloria.bedoya@antioquia.gov.co</t>
  </si>
  <si>
    <t>UNIVERSIDAD NACIONAL</t>
  </si>
  <si>
    <t>ADICIÓN AL CONTRATO 46</t>
  </si>
  <si>
    <t>Apoyar la Asistencia Técnica y la Extensión Agropecuaria en el Municipio de Abejorral.</t>
  </si>
  <si>
    <t>6 MESES</t>
  </si>
  <si>
    <t>Régimen Especial - Artículo 95 Ley 489 de 1876</t>
  </si>
  <si>
    <t xml:space="preserve">Adriana Garcia </t>
  </si>
  <si>
    <t>adriana.garcia@antioquia.gov.co</t>
  </si>
  <si>
    <t xml:space="preserve">Áreas agrícolas forestales silvopastoriles pastos y forrajes intervenidas </t>
  </si>
  <si>
    <t>Adriana Garcia</t>
  </si>
  <si>
    <t>Apoyar la Asistencia Técnica y la Extensión Agropecuaria en el Municipio de Abriaquí.</t>
  </si>
  <si>
    <t>Régimen Especial - Artículo 95 Ley 489 de 1877</t>
  </si>
  <si>
    <t>Apoyar la Asistencia Técnica y la Extensión Agropecuaria en el Municipio de Alejandría.</t>
  </si>
  <si>
    <t>Régimen Especial - Artículo 95 Ley 489 de 1878</t>
  </si>
  <si>
    <t>Apoyar la Asistencia Técnica y la Extensión Agropecuaria en el Municipio de Amagá.</t>
  </si>
  <si>
    <t>Régimen Especial - Artículo 95 Ley 489 de 1879</t>
  </si>
  <si>
    <t>Apoyar la Asistencia Técnica y la Extensión Agropecuaria en el Municipio de Amalfi.</t>
  </si>
  <si>
    <t>Régimen Especial - Artículo 95 Ley 489 de 1880</t>
  </si>
  <si>
    <t>Apoyar la Asistencia Técnica y la Extensión Agropecuaria en el Municipio de Andes.</t>
  </si>
  <si>
    <t>Régimen Especial - Artículo 95 Ley 489 de 1881</t>
  </si>
  <si>
    <t>Apoyar la Asistencia Técnica y la Extensión Agropecuaria en el Municipio de Angelópolis.</t>
  </si>
  <si>
    <t>Régimen Especial - Artículo 95 Ley 489 de 1882</t>
  </si>
  <si>
    <t>Apoyar la Asistencia Técnica y la Extensión Agropecuaria en el Municipio de Angostura.</t>
  </si>
  <si>
    <t>Régimen Especial - Artículo 95 Ley 489 de 1883</t>
  </si>
  <si>
    <t>Apoyar la Asistencia Técnica y la Extensión Agropecuaria en el Municipio de Anorí.</t>
  </si>
  <si>
    <t>Régimen Especial - Artículo 95 Ley 489 de 1884</t>
  </si>
  <si>
    <t>Apoyar la Asistencia Técnica y la Extensión Agropecuaria en el Municipio de Anzá.</t>
  </si>
  <si>
    <t>Régimen Especial - Artículo 95 Ley 489 de 1885</t>
  </si>
  <si>
    <t>Apoyar la Asistencia Técnica y la Extensión Agropecuaria en el Municipio de Apartadó.</t>
  </si>
  <si>
    <t>Régimen Especial - Artículo 95 Ley 489 de 1886</t>
  </si>
  <si>
    <t>Apoyar la Asistencia Técnica y la Extensión Agropecuaria en el Municipio de Arboletes.</t>
  </si>
  <si>
    <t>Régimen Especial - Artículo 95 Ley 489 de 1887</t>
  </si>
  <si>
    <t>Apoyar la Asistencia Técnica y la Extensión Agropecuaria en el Municipio de Argelia de María.</t>
  </si>
  <si>
    <t>Régimen Especial - Artículo 95 Ley 489 de 1888</t>
  </si>
  <si>
    <t>Apoyar la Asistencia Técnica y la Extensión Agropecuaria en el Municipio de Armenia.</t>
  </si>
  <si>
    <t>Régimen Especial - Artículo 95 Ley 489 de 1889</t>
  </si>
  <si>
    <t>Apoyar la Asistencia Técnica y la Extensión Agropecuaria en el Municipio de Barbosa.</t>
  </si>
  <si>
    <t>Régimen Especial - Artículo 95 Ley 489 de 1890</t>
  </si>
  <si>
    <t>Apoyar la Asistencia Técnica y la Extensión Agropecuaria en el Municipio de Bello.</t>
  </si>
  <si>
    <t>Régimen Especial - Artículo 95 Ley 489 de 1891</t>
  </si>
  <si>
    <t>Apoyar la Asistencia Técnica y la Extensión Agropecuaria en el Municipio de Belmira.</t>
  </si>
  <si>
    <t>Régimen Especial - Artículo 95 Ley 489 de 1892</t>
  </si>
  <si>
    <t>Apoyar la Asistencia Técnica y la Extensión Agropecuaria en el Municipio de Betania.</t>
  </si>
  <si>
    <t>Régimen Especial - Artículo 95 Ley 489 de 1893</t>
  </si>
  <si>
    <t>Apoyar la Asistencia Técnica y la Extensión Agropecuaria en el Municipio de Betulia.</t>
  </si>
  <si>
    <t>Régimen Especial - Artículo 95 Ley 489 de 1894</t>
  </si>
  <si>
    <t>Apoyar la Asistencia Técnica y la Extensión Agropecuaria en el Municipio de Briceño.</t>
  </si>
  <si>
    <t>Régimen Especial - Artículo 95 Ley 489 de 1895</t>
  </si>
  <si>
    <t>Apoyar la Asistencia Técnica y la Extensión Agropecuaria en el Municipio de Buriticá.</t>
  </si>
  <si>
    <t>Régimen Especial - Artículo 95 Ley 489 de 1896</t>
  </si>
  <si>
    <t>Apoyar la Asistencia Técnica y la Extensión Agropecuaria en el Municipio de Cáceres.</t>
  </si>
  <si>
    <t>Régimen Especial - Artículo 95 Ley 489 de 1897</t>
  </si>
  <si>
    <t>Apoyar la Asistencia Técnica y la Extensión Agropecuaria en el Municipio de Caicedo.</t>
  </si>
  <si>
    <t>Régimen Especial - Artículo 95 Ley 489 de 1898</t>
  </si>
  <si>
    <t>Apoyar la Asistencia Técnica y la Extensión Agropecuaria en el Municipio de Caldas.</t>
  </si>
  <si>
    <t>Régimen Especial - Artículo 95 Ley 489 de 1899</t>
  </si>
  <si>
    <t>Apoyar la Asistencia Técnica y la Extensión Agropecuaria en el Municipio de Campamento.</t>
  </si>
  <si>
    <t>Régimen Especial - Artículo 95 Ley 489 de 1900</t>
  </si>
  <si>
    <t>Apoyar la Asistencia Técnica y la Extensión Agropecuaria en el Municipio de Cañasgordas.</t>
  </si>
  <si>
    <t>Régimen Especial - Artículo 95 Ley 489 de 1901</t>
  </si>
  <si>
    <t>Apoyar la Asistencia Técnica y la Extensión Agropecuaria en el Municipio de Caracolí.</t>
  </si>
  <si>
    <t>Régimen Especial - Artículo 95 Ley 489 de 1902</t>
  </si>
  <si>
    <t>Apoyar la Asistencia Técnica y la Extensión Agropecuaria en el Municipio de Caramanta.</t>
  </si>
  <si>
    <t>Régimen Especial - Artículo 95 Ley 489 de 1903</t>
  </si>
  <si>
    <t>Apoyar la Asistencia Técnica y la Extensión Agropecuaria en el Municipio de Carepa.</t>
  </si>
  <si>
    <t>Régimen Especial - Artículo 95 Ley 489 de 1904</t>
  </si>
  <si>
    <t>Apoyar la Asistencia Técnica y la Extensión Agropecuaria en el Municipio de Carolina del Príncipe.</t>
  </si>
  <si>
    <t>Régimen Especial - Artículo 95 Ley 489 de 1905</t>
  </si>
  <si>
    <t>Apoyar la Asistencia Técnica y la Extensión Agropecuaria en el Municipio de Caucasia.</t>
  </si>
  <si>
    <t>Régimen Especial - Artículo 95 Ley 489 de 1906</t>
  </si>
  <si>
    <t>Apoyar la Asistencia Técnica y la Extensión Agropecuaria en el Municipio de Chigorodó.</t>
  </si>
  <si>
    <t>Régimen Especial - Artículo 95 Ley 489 de 1907</t>
  </si>
  <si>
    <t>Apoyar la Asistencia Técnica y la Extensión Agropecuaria en el Municipio de Cisneros.</t>
  </si>
  <si>
    <t>Régimen Especial - Artículo 95 Ley 489 de 1908</t>
  </si>
  <si>
    <t>Apoyar la Asistencia Técnica y la Extensión Agropecuaria en el Municipio de Ciudad Bolívar.</t>
  </si>
  <si>
    <t>Régimen Especial - Artículo 95 Ley 489 de 1909</t>
  </si>
  <si>
    <t>Apoyar la Asistencia Técnica y la Extensión Agropecuaria en el Municipio de Cocorná.</t>
  </si>
  <si>
    <t>Régimen Especial - Artículo 95 Ley 489 de 1910</t>
  </si>
  <si>
    <t>Apoyar la Asistencia Técnica y la Extensión Agropecuaria en el Municipio de Concepción.</t>
  </si>
  <si>
    <t>Régimen Especial - Artículo 95 Ley 489 de 1911</t>
  </si>
  <si>
    <t>Apoyar la Asistencia Técnica y la Extensión Agropecuaria en el Municipio de Concordia.</t>
  </si>
  <si>
    <t>Régimen Especial - Artículo 95 Ley 489 de 1912</t>
  </si>
  <si>
    <t>Apoyar la Asistencia Técnica y la Extensión Agropecuaria en el Municipio de Copacabana.</t>
  </si>
  <si>
    <t>Régimen Especial - Artículo 95 Ley 489 de 1913</t>
  </si>
  <si>
    <t>Apoyar la Asistencia Técnica y la Extensión Agropecuaria en el Municipio de Dabeiba.</t>
  </si>
  <si>
    <t>Régimen Especial - Artículo 95 Ley 489 de 1914</t>
  </si>
  <si>
    <t>Apoyar la Asistencia Técnica y la Extensión Agropecuaria en el Municipio de Donmatías.</t>
  </si>
  <si>
    <t>Régimen Especial - Artículo 95 Ley 489 de 1915</t>
  </si>
  <si>
    <t>Apoyar la Asistencia Técnica y la Extensión Agropecuaria en el Municipio de Ebéjico.</t>
  </si>
  <si>
    <t>Régimen Especial - Artículo 95 Ley 489 de 1916</t>
  </si>
  <si>
    <t>Apoyar la Asistencia Técnica y la Extensión Agropecuaria en el Municipio de El Bagre.</t>
  </si>
  <si>
    <t>Régimen Especial - Artículo 95 Ley 489 de 1917</t>
  </si>
  <si>
    <t>Apoyar la Asistencia Técnica y la Extensión Agropecuaria en el Municipio de El Carmen de Viboral.</t>
  </si>
  <si>
    <t>Régimen Especial - Artículo 95 Ley 489 de 1918</t>
  </si>
  <si>
    <t>Apoyar la Asistencia Técnica y la Extensión Agropecuaria en el Municipio de El Peñol.</t>
  </si>
  <si>
    <t>Régimen Especial - Artículo 95 Ley 489 de 1919</t>
  </si>
  <si>
    <t>Apoyar la Asistencia Técnica y la Extensión Agropecuaria en el Municipio de El Retiro.</t>
  </si>
  <si>
    <t>Régimen Especial - Artículo 95 Ley 489 de 1920</t>
  </si>
  <si>
    <t>Apoyar la Asistencia Técnica y la Extensión Agropecuaria en el Municipio de El Santuario.</t>
  </si>
  <si>
    <t>Régimen Especial - Artículo 95 Ley 489 de 1921</t>
  </si>
  <si>
    <t>Apoyar la Asistencia Técnica y la Extensión Agropecuaria en el Municipio de Entrerríos.</t>
  </si>
  <si>
    <t>Régimen Especial - Artículo 95 Ley 489 de 1922</t>
  </si>
  <si>
    <t>Apoyar la Asistencia Técnica y la Extensión Agropecuaria en el Municipio de Fredonia.</t>
  </si>
  <si>
    <t>Régimen Especial - Artículo 95 Ley 489 de 1923</t>
  </si>
  <si>
    <t>Apoyar la Asistencia Técnica y la Extensión Agropecuaria en el Municipio de Frontino.</t>
  </si>
  <si>
    <t>Régimen Especial - Artículo 95 Ley 489 de 1924</t>
  </si>
  <si>
    <t>Apoyar la Asistencia Técnica y la Extensión Agropecuaria en el Municipio de Giraldo.</t>
  </si>
  <si>
    <t>Régimen Especial - Artículo 95 Ley 489 de 1925</t>
  </si>
  <si>
    <t>Apoyar la Asistencia Técnica y la Extensión Agropecuaria en el Municipio de Girardota.</t>
  </si>
  <si>
    <t>Régimen Especial - Artículo 95 Ley 489 de 1926</t>
  </si>
  <si>
    <t>Apoyar la Asistencia Técnica y la Extensión Agropecuaria en el Municipio de Gómez Plata.</t>
  </si>
  <si>
    <t>Régimen Especial - Artículo 95 Ley 489 de 1927</t>
  </si>
  <si>
    <t>Apoyar la Asistencia Técnica y la Extensión Agropecuaria en el Municipio de Granada.</t>
  </si>
  <si>
    <t>Régimen Especial - Artículo 95 Ley 489 de 1928</t>
  </si>
  <si>
    <t>Apoyar la Asistencia Técnica y la Extensión Agropecuaria en el Municipio de Guadalupe.</t>
  </si>
  <si>
    <t>Régimen Especial - Artículo 95 Ley 489 de 1929</t>
  </si>
  <si>
    <t>Apoyar la Asistencia Técnica y la Extensión Agropecuaria en el Municipio de Guarne.</t>
  </si>
  <si>
    <t>Régimen Especial - Artículo 95 Ley 489 de 1930</t>
  </si>
  <si>
    <t>Apoyar la Asistencia Técnica y la Extensión Agropecuaria en el Municipio de Guatapé.</t>
  </si>
  <si>
    <t>Régimen Especial - Artículo 95 Ley 489 de 1931</t>
  </si>
  <si>
    <t>Apoyar la Asistencia Técnica y la Extensión Agropecuaria en el Municipio de Heliconia.</t>
  </si>
  <si>
    <t>Régimen Especial - Artículo 95 Ley 489 de 1932</t>
  </si>
  <si>
    <t>Apoyar la Asistencia Técnica y la Extensión Agropecuaria en el Municipio de Hispania.</t>
  </si>
  <si>
    <t>Régimen Especial - Artículo 95 Ley 489 de 1933</t>
  </si>
  <si>
    <t>Apoyar la Asistencia Técnica y la Extensión Agropecuaria en el Municipio de Itagüí.</t>
  </si>
  <si>
    <t>Régimen Especial - Artículo 95 Ley 489 de 1934</t>
  </si>
  <si>
    <t>Apoyar la Asistencia Técnica y la Extensión Agropecuaria en el Municipio de Ituango.</t>
  </si>
  <si>
    <t>Régimen Especial - Artículo 95 Ley 489 de 1935</t>
  </si>
  <si>
    <t>Apoyar la Asistencia Técnica y la Extensión Agropecuaria en el Municipio de Jardín.</t>
  </si>
  <si>
    <t>Régimen Especial - Artículo 95 Ley 489 de 1936</t>
  </si>
  <si>
    <t>Apoyar la Asistencia Técnica y la Extensión Agropecuaria en el Municipio de Jericó.</t>
  </si>
  <si>
    <t>Régimen Especial - Artículo 95 Ley 489 de 1937</t>
  </si>
  <si>
    <t>Apoyar la Asistencia Técnica y la Extensión Agropecuaria en el Municipio de La Ceja.</t>
  </si>
  <si>
    <t>Régimen Especial - Artículo 95 Ley 489 de 1938</t>
  </si>
  <si>
    <t>Apoyar la Asistencia Técnica y la Extensión Agropecuaria en el Municipio de La Estrella.</t>
  </si>
  <si>
    <t>Régimen Especial - Artículo 95 Ley 489 de 1939</t>
  </si>
  <si>
    <t>Apoyar la Asistencia Técnica y la Extensión Agropecuaria en el Municipio de La Pintada.</t>
  </si>
  <si>
    <t>Régimen Especial - Artículo 95 Ley 489 de 1940</t>
  </si>
  <si>
    <t>Apoyar la Asistencia Técnica y la Extensión Agropecuaria en el Municipio de La Unión.</t>
  </si>
  <si>
    <t>Régimen Especial - Artículo 95 Ley 489 de 1941</t>
  </si>
  <si>
    <t>Apoyar la Asistencia Técnica y la Extensión Agropecuaria en el Municipio de Liborina.</t>
  </si>
  <si>
    <t>Régimen Especial - Artículo 95 Ley 489 de 1942</t>
  </si>
  <si>
    <t>Apoyar la Asistencia Técnica y la Extensión Agropecuaria en el Municipio de Maceo.</t>
  </si>
  <si>
    <t>Régimen Especial - Artículo 95 Ley 489 de 1943</t>
  </si>
  <si>
    <t>Apoyar la Asistencia Técnica y la Extensión Agropecuaria en el Municipio de Marinilla.</t>
  </si>
  <si>
    <t>Régimen Especial - Artículo 95 Ley 489 de 1944</t>
  </si>
  <si>
    <t>Apoyar la Asistencia Técnica y la Extensión Agropecuaria en el Municipio de Montebello.</t>
  </si>
  <si>
    <t>Régimen Especial - Artículo 95 Ley 489 de 1945</t>
  </si>
  <si>
    <t>Apoyar la Asistencia Técnica y la Extensión Agropecuaria en el Municipio de Murindó.</t>
  </si>
  <si>
    <t>Régimen Especial - Artículo 95 Ley 489 de 1946</t>
  </si>
  <si>
    <t>Apoyar la Asistencia Técnica y la Extensión Agropecuaria en el Municipio de Mutatá.</t>
  </si>
  <si>
    <t>Régimen Especial - Artículo 95 Ley 489 de 1947</t>
  </si>
  <si>
    <t>Apoyar la Asistencia Técnica y la Extensión Agropecuaria en el Municipio de Nariño.</t>
  </si>
  <si>
    <t>Régimen Especial - Artículo 95 Ley 489 de 1948</t>
  </si>
  <si>
    <t>Apoyar la Asistencia Técnica y la Extensión Agropecuaria en el Municipio de Nechi.</t>
  </si>
  <si>
    <t>Régimen Especial - Artículo 95 Ley 489 de 1949</t>
  </si>
  <si>
    <t>Apoyar la Asistencia Técnica y la Extensión Agropecuaria en el Municipio de Necoclí.</t>
  </si>
  <si>
    <t>Régimen Especial - Artículo 95 Ley 489 de 1950</t>
  </si>
  <si>
    <t>Apoyar la Asistencia Técnica y la Extensión Agropecuaria en el Municipio de Olaya.</t>
  </si>
  <si>
    <t>Régimen Especial - Artículo 95 Ley 489 de 1951</t>
  </si>
  <si>
    <t>Apoyar la Asistencia Técnica y la Extensión Agropecuaria en el Municipio de Peque.</t>
  </si>
  <si>
    <t>Régimen Especial - Artículo 95 Ley 489 de 1952</t>
  </si>
  <si>
    <t>3838916</t>
  </si>
  <si>
    <t>Apoyar la Asistencia Técnica y la Extensión Agropecuaria en el Municipio de Pueblorrico.S</t>
  </si>
  <si>
    <t>Régimen Especial - Artículo 95 Ley 489 de 1953</t>
  </si>
  <si>
    <t>Apoyar la Asistencia Técnica y la Extensión Agropecuaria en el Municipio de Puerto Berrío.</t>
  </si>
  <si>
    <t>Régimen Especial - Artículo 95 Ley 489 de 1954</t>
  </si>
  <si>
    <t>Apoyar la Asistencia Técnica y la Extensión Agropecuaria en el Municipio de Puerto Nare.</t>
  </si>
  <si>
    <t>Régimen Especial - Artículo 95 Ley 489 de 1955</t>
  </si>
  <si>
    <t>Apoyar la Asistencia Técnica y la Extensión Agropecuaria en el Municipio de Puerto Triunfo.</t>
  </si>
  <si>
    <t>Régimen Especial - Artículo 95 Ley 489 de 1956</t>
  </si>
  <si>
    <t>Apoyar la Asistencia Técnica y la Extensión Agropecuaria en el Municipio de Remedios.</t>
  </si>
  <si>
    <t>Régimen Especial - Artículo 95 Ley 489 de 1957</t>
  </si>
  <si>
    <t>Apoyar la Asistencia Técnica y la Extensión Agropecuaria en el Municipio de Rionegro.</t>
  </si>
  <si>
    <t>Régimen Especial - Artículo 95 Ley 489 de 1958</t>
  </si>
  <si>
    <t>Apoyar la Asistencia Técnica y la Extensión Agropecuaria en el Municipio de Sabanalarga.</t>
  </si>
  <si>
    <t>Régimen Especial - Artículo 95 Ley 489 de 1959</t>
  </si>
  <si>
    <t>3838846</t>
  </si>
  <si>
    <t>Apoyar la Asistencia Técnica y la Extensión Agropecuaria en el Municipio de Sabaneta.</t>
  </si>
  <si>
    <t>Régimen Especial - Artículo 95 Ley 489 de 1960</t>
  </si>
  <si>
    <t>Apoyar la Asistencia Técnica y la Extensión Agropecuaria en el Municipio de Salgar.</t>
  </si>
  <si>
    <t>Régimen Especial - Artículo 95 Ley 489 de 1961</t>
  </si>
  <si>
    <t>Apoyar la Asistencia Técnica y la Extensión Agropecuaria en el Municipio de San Andrés de Cuerquia.</t>
  </si>
  <si>
    <t>Régimen Especial - Artículo 95 Ley 489 de 1962</t>
  </si>
  <si>
    <t>Apoyar la Asistencia Técnica y la Extensión Agropecuaria en el Municipio de San Carlos.</t>
  </si>
  <si>
    <t>Régimen Especial - Artículo 95 Ley 489 de 1963</t>
  </si>
  <si>
    <t>Apoyar la Asistencia Técnica y la Extensión Agropecuaria en el Municipio de San Francisco.</t>
  </si>
  <si>
    <t>Régimen Especial - Artículo 95 Ley 489 de 1964</t>
  </si>
  <si>
    <t>Apoyar la Asistencia Técnica y la Extensión Agropecuaria en el Municipio de San Jerónimo.</t>
  </si>
  <si>
    <t>Régimen Especial - Artículo 95 Ley 489 de 1965</t>
  </si>
  <si>
    <t>Apoyar la Asistencia Técnica y la Extensión Agropecuaria en el Municipio de San José de la Montaña.</t>
  </si>
  <si>
    <t>Régimen Especial - Artículo 95 Ley 489 de 1966</t>
  </si>
  <si>
    <t>Apoyar la Asistencia Técnica y la Extensión Agropecuaria en el Municipio de San Juan de Urabá.</t>
  </si>
  <si>
    <t>Régimen Especial - Artículo 95 Ley 489 de 1967</t>
  </si>
  <si>
    <t>Apoyar la Asistencia Técnica y la Extensión Agropecuaria en el Municipio de San Luis.</t>
  </si>
  <si>
    <t>Régimen Especial - Artículo 95 Ley 489 de 1968</t>
  </si>
  <si>
    <t>Apoyar la Asistencia Técnica y la Extensión Agropecuaria en el Municipio de San Pedro de los Milagros.</t>
  </si>
  <si>
    <t>Régimen Especial - Artículo 95 Ley 489 de 1969</t>
  </si>
  <si>
    <t>Apoyar la Asistencia Técnica y la Extensión Agropecuaria en el Municipio de San Pedro de Urabá.</t>
  </si>
  <si>
    <t>Régimen Especial - Artículo 95 Ley 489 de 1970</t>
  </si>
  <si>
    <t>Apoyar la Asistencia Técnica y la Extensión Agropecuaria en el Municipio de San Rafael.</t>
  </si>
  <si>
    <t>Régimen Especial - Artículo 95 Ley 489 de 1971</t>
  </si>
  <si>
    <t>Apoyar la Asistencia Técnica y la Extensión Agropecuaria en el Municipio de San Roque.</t>
  </si>
  <si>
    <t>Régimen Especial - Artículo 95 Ley 489 de 1972</t>
  </si>
  <si>
    <t>Apoyar la Asistencia Técnica y la Extensión Agropecuaria en el Municipio de San Vicente Ferrer.</t>
  </si>
  <si>
    <t>Régimen Especial - Artículo 95 Ley 489 de 1973</t>
  </si>
  <si>
    <t>Apoyar la Asistencia Técnica y la Extensión Agropecuaria en el Municipio de Santa Bárbara.</t>
  </si>
  <si>
    <t>Régimen Especial - Artículo 95 Ley 489 de 1974</t>
  </si>
  <si>
    <t>Apoyar la Asistencia Técnica y la Extensión Agropecuaria en el Municipio de Santa Fe de Antioquia.</t>
  </si>
  <si>
    <t>Régimen Especial - Artículo 95 Ley 489 de 1975</t>
  </si>
  <si>
    <t>Apoyar la Asistencia Técnica y la Extensión Agropecuaria en el Municipio de Santa Rosa de osos.</t>
  </si>
  <si>
    <t>Régimen Especial - Artículo 95 Ley 489 de 1976</t>
  </si>
  <si>
    <t>Apoyar la Asistencia Técnica y la Extensión Agropecuaria en el Municipio de Santo Domingo.</t>
  </si>
  <si>
    <t>Régimen Especial - Artículo 95 Ley 489 de 1977</t>
  </si>
  <si>
    <t>Apoyar la Asistencia Técnica y la Extensión Agropecuaria en el Municipio de Segovia.</t>
  </si>
  <si>
    <t>Régimen Especial - Artículo 95 Ley 489 de 1978</t>
  </si>
  <si>
    <t>Apoyar la Asistencia Técnica y la Extensión Agropecuaria en el Municipio de Sonsón.</t>
  </si>
  <si>
    <t>Régimen Especial - Artículo 95 Ley 489 de 1979</t>
  </si>
  <si>
    <t>Apoyar la Asistencia Técnica y la Extensión Agropecuaria en el Municipio de Sopetrán.</t>
  </si>
  <si>
    <t>Régimen Especial - Artículo 95 Ley 489 de 1980</t>
  </si>
  <si>
    <t>Apoyar la Asistencia Técnica y la Extensión Agropecuaria en el Municipio de Támesis.</t>
  </si>
  <si>
    <t>Régimen Especial - Artículo 95 Ley 489 de 1981</t>
  </si>
  <si>
    <t>Apoyar la Asistencia Técnica y la Extensión Agropecuaria en el Municipio de Tarazá.</t>
  </si>
  <si>
    <t>Régimen Especial - Artículo 95 Ley 489 de 1982</t>
  </si>
  <si>
    <t>Apoyar la Asistencia Técnica y la Extensión Agropecuaria en el Municipio de Tarso.</t>
  </si>
  <si>
    <t>Régimen Especial - Artículo 95 Ley 489 de 1983</t>
  </si>
  <si>
    <t>Apoyar la Asistencia Técnica y la Extensión Agropecuaria en el Municipio de Titiribí.</t>
  </si>
  <si>
    <t>Régimen Especial - Artículo 95 Ley 489 de 1984</t>
  </si>
  <si>
    <t>Apoyar la Asistencia Técnica y la Extensión Agropecuaria en el Municipio de Toledo.</t>
  </si>
  <si>
    <t>Régimen Especial - Artículo 95 Ley 489 de 1985</t>
  </si>
  <si>
    <t>Apoyar la Asistencia Técnica y la Extensión Agropecuaria en el Municipio de Turbo.</t>
  </si>
  <si>
    <t>Régimen Especial - Artículo 95 Ley 489 de 1986</t>
  </si>
  <si>
    <t>Apoyar la Asistencia Técnica y la Extensión Agropecuaria en el Municipio de Uramita.</t>
  </si>
  <si>
    <t>Régimen Especial - Artículo 95 Ley 489 de 1987</t>
  </si>
  <si>
    <t>Apoyar la Asistencia Técnica y la Extensión Agropecuaria en el Municipio de Urrao.</t>
  </si>
  <si>
    <t>Régimen Especial - Artículo 95 Ley 489 de 1988</t>
  </si>
  <si>
    <t>Apoyar la Asistencia Técnica y la Extensión Agropecuaria en el Municipio de Valdivia.</t>
  </si>
  <si>
    <t>Régimen Especial - Artículo 95 Ley 489 de 1989</t>
  </si>
  <si>
    <t>Apoyar la Asistencia Técnica y la Extensión Agropecuaria en el Municipio de Valparaíso.</t>
  </si>
  <si>
    <t>Régimen Especial - Artículo 95 Ley 489 de 1990</t>
  </si>
  <si>
    <t>Apoyar la Asistencia Técnica y la Extensión Agropecuaria en el Municipio de Vegachí.</t>
  </si>
  <si>
    <t>Régimen Especial - Artículo 95 Ley 489 de 1991</t>
  </si>
  <si>
    <t>Apoyar la Asistencia Técnica y la Extensión Agropecuaria en el Municipio de Venecia.</t>
  </si>
  <si>
    <t>Régimen Especial - Artículo 95 Ley 489 de 1992</t>
  </si>
  <si>
    <t>Apoyar la Asistencia Técnica y la Extensión Agropecuaria en el Municipio de Vigía del Fuerte.</t>
  </si>
  <si>
    <t>Régimen Especial - Artículo 95 Ley 489 de 1993</t>
  </si>
  <si>
    <t>Apoyar la Asistencia Técnica y la Extensión Agropecuaria en el Municipio de Yalí.</t>
  </si>
  <si>
    <t>Régimen Especial - Artículo 95 Ley 489 de 1994</t>
  </si>
  <si>
    <t>Apoyar la Asistencia Técnica y la Extensión Agropecuaria en el Municipio de Yarumal.</t>
  </si>
  <si>
    <t>Régimen Especial - Artículo 95 Ley 489 de 1995</t>
  </si>
  <si>
    <t>Apoyar la Asistencia Técnica y la Extensión Agropecuaria en el Municipio de Yolombó.</t>
  </si>
  <si>
    <t>Régimen Especial - Artículo 95 Ley 489 de 1996</t>
  </si>
  <si>
    <t>Apoyar la Asistencia Técnica y la Extensión Agropecuaria en el Municipio de Yondó.</t>
  </si>
  <si>
    <t>Régimen Especial - Artículo 95 Ley 489 de 1997</t>
  </si>
  <si>
    <t>Apoyar la Asistencia Técnica y la Extensión Agropecuaria en el Municipio de Zaragoza.</t>
  </si>
  <si>
    <t xml:space="preserve">Establecer Garantias Complementarias de creditos Agropecuarios para pequeños y medianos productores del Departamento de Antioquia </t>
  </si>
  <si>
    <t>19 MESES</t>
  </si>
  <si>
    <t>Javier Cuartas</t>
  </si>
  <si>
    <t>Director</t>
  </si>
  <si>
    <t>javier.cuartas@antioquia.gov.co</t>
  </si>
  <si>
    <t>PROMOVER EL ACCESO A RECURSOS DE CRÉDITO PARA LOS PEQUEÑOS Y MEDIANOS PRODUCTORES DEL SECTOR AGROPECUARIO EN EL DEPARTAMENTO DE ANTIOQUIA</t>
  </si>
  <si>
    <t>CONTRATO INTERADMINISTRATIVO DE PRESTACIÓN DE SERVICIOS COMO OPERADOR LOGÍSTICO PARA DISEÑAR, PRODUCIR, ORGANIZAR Y OPERAR INTEGRALMENTE LOS EVENTOS INSTITUCIONALES DE LA GOBERNACIÓN DE ANTIOQUIA. - ACTIVIDADES COMUNICACIONALES</t>
  </si>
  <si>
    <t>5 MESES</t>
  </si>
  <si>
    <t>CONTRATO DE MANDATO PARA LA CONTRATACIÓN DE UNA CENTRAL DE MEDIOS QUE PRESTE LOS SERVICIOS DE COMUNICACIÓN PÚBLICA PARA LA PROMOCIÓN Y DIVULGACIÓN DE LOS PROYECTOS, PROGRAMAS Y ATIENDA LAS DEMÁS NECESIDADES COMUNICACIONALES DE LA GOBERNACIÓN DE ANTIOQUIA.</t>
  </si>
  <si>
    <t>Clara Bedoya</t>
  </si>
  <si>
    <t>3838806</t>
  </si>
  <si>
    <t>clara.bedoya@antioquia.gov.co</t>
  </si>
  <si>
    <t>3838807</t>
  </si>
  <si>
    <t>REALIZAR LA ACTUALIZACIÓN DE LAS ESTADÍSTICAS, A TRAVÉS DE LA PUBLICACIÓN EN FÍSICO DEL ANUARIO ESTADÍSTICO AGROPECUARIO AÑO 2017 Y OTRAS PUBLICACIONES</t>
  </si>
  <si>
    <t>Guillermo Hoyos</t>
  </si>
  <si>
    <t>3835678</t>
  </si>
  <si>
    <t>Guillermo.Hoyos@antioquia.gov.co</t>
  </si>
  <si>
    <t>Fortalecer los programas de seguridad alimentaria y seguridad económica para las mujeres rurales del Departamento de Antioquia.</t>
  </si>
  <si>
    <t>18 MESES</t>
  </si>
  <si>
    <t>Implementar proyectos de emprendimiento productivos y comerciales con organizaciones de agricultura familiar para abastecer las compras públicas en el Departamento de Antioquia.</t>
  </si>
  <si>
    <t>3838802</t>
  </si>
  <si>
    <t>Cofinanciar el mejoramiento del trapiche comunitario de la vereda Aguacatal del municipio de Yarumal- Antioquia</t>
  </si>
  <si>
    <t>gloria.escobar@antioquia.gov.co</t>
  </si>
  <si>
    <t>Agroindustrias de apoyo a la producción, acopio, transformación y comercialización de
productos agrícolas, piscícolas, y acuícolas intervenidas</t>
  </si>
  <si>
    <t>Fortalecimiento de la infraestructura de apoyo a la producción, transformación y comercilización de productos agroindustriales en el
 Departamento de Antioquia.</t>
  </si>
  <si>
    <t>Trapiche fortalecido</t>
  </si>
  <si>
    <t>8524</t>
  </si>
  <si>
    <t>Cofinanciar el proyecto Fortalecimiento de las agroindustrias paneleras en el municipio de Santo Domingo</t>
  </si>
  <si>
    <t>Agroindustria panelera fortalecida</t>
  </si>
  <si>
    <t>8526</t>
  </si>
  <si>
    <t>Cofinanciar el proyecto para el "Mejoramiento de la infraestructura de la Plaza de Ferias y creación de la Subasta Ganadera del Municipio de Amalfi - Antioquia, Etapa 2".</t>
  </si>
  <si>
    <t>Herman Yairton Serna</t>
  </si>
  <si>
    <t>3838812</t>
  </si>
  <si>
    <t>herman.serna@antioquia.gov.co</t>
  </si>
  <si>
    <t>Infraestructura de apoyo a la
producción, acopio, transformación y comercialización ganadera intervenida</t>
  </si>
  <si>
    <t>Mejoramiento Infraestructuras de beneficio y faenado de bovinos y porcinos (plazas de feria, subastas ganaderas, vehículos especiali
 en el Departamento de Antioquia</t>
  </si>
  <si>
    <t>Plaza de ferias mejorada</t>
  </si>
  <si>
    <t>8386</t>
  </si>
  <si>
    <t>Cofinanciar el proyecto para la adecuación de la Planta de Beneficio y faenado del Municipio de Amalfi etapa 3.</t>
  </si>
  <si>
    <t>Planta de beneficio adecuada</t>
  </si>
  <si>
    <t>8398</t>
  </si>
  <si>
    <t>Cofinanciar el proyecto para la construcción de la segunda etapa de la_x000D_
plaza de ferias para ganado bovino en el municipio de Granada</t>
  </si>
  <si>
    <t>Secretaría de Agricultura y Desarrollo Rural</t>
  </si>
  <si>
    <t>Oficina de Comunicaciones</t>
  </si>
  <si>
    <t>Contrato  interadministrativo  de mandato para la promoción, creación, elaboración desarrollo y conceptualización de las campañas, estrategias y necesidades comunicacionales de la Gobernación de Antioquia.</t>
  </si>
  <si>
    <t xml:space="preserve">6 meses </t>
  </si>
  <si>
    <t xml:space="preserve">Camila Alexandra Zapata Zuluaga </t>
  </si>
  <si>
    <t>3839275</t>
  </si>
  <si>
    <t>camila.zapata@antioquia.gov.co</t>
  </si>
  <si>
    <t>Fortalecimiento de las instancias, mecanismos y espacios de participación ciudadana</t>
  </si>
  <si>
    <t xml:space="preserve"> Rendiciones de cuentas realizadas por la administración departamental.</t>
  </si>
  <si>
    <t xml:space="preserve">Protección del derecho a la información en todo el Departamento, Antioquia, Occidente </t>
  </si>
  <si>
    <t>160006001/001</t>
  </si>
  <si>
    <t>Comunicación</t>
  </si>
  <si>
    <t>S2017060039811</t>
  </si>
  <si>
    <t>Teleantioquia</t>
  </si>
  <si>
    <t>Ejecución</t>
  </si>
  <si>
    <t>El contrato es ejecutado por la Oficina de Comunicaciones y recibe recursos de las demás Secretarías</t>
  </si>
  <si>
    <t>CAMILA AEXANDRA ZAPATA ZULUAGA</t>
  </si>
  <si>
    <t>3839276</t>
  </si>
  <si>
    <t>160006001/002</t>
  </si>
  <si>
    <t>El contrato será ejecutado por la Oficina de Comunicaciones y recibirá recursos de las demás Secretarías</t>
  </si>
  <si>
    <t xml:space="preserve">Prestación de servicios de un operador logístico para la organización, administración, ejecución y demás acciones logísticas necesarias para la realización de los eventos programadas por la Gobernación de Antioquia . </t>
  </si>
  <si>
    <t>Comunicación Organizacional y Pública</t>
  </si>
  <si>
    <t>Grado de acciones institucionales comunicadas a la sociedad Antioqueña a través de los canales diponibles- Porcentaje de servidores públicos con acceso a los canales propios de la administración departamental (intranet, emisora, boletín, períodico e impresos).</t>
  </si>
  <si>
    <t xml:space="preserve">Fortalecimiento de las relaciones institucionales y sociales en el Departamento de Antioquia </t>
  </si>
  <si>
    <t>160005001/001</t>
  </si>
  <si>
    <t>Comunicación y logística</t>
  </si>
  <si>
    <t>Plaza Mayor</t>
  </si>
  <si>
    <t>160005001/002</t>
  </si>
  <si>
    <t>Producción, edición, y emisión de microprogramas radiales, pedagógicos para las regiones del Departamento</t>
  </si>
  <si>
    <t xml:space="preserve">5 meses </t>
  </si>
  <si>
    <t>Jorge Humberto Moreno</t>
  </si>
  <si>
    <t>3839270</t>
  </si>
  <si>
    <t>jorgehumberto.moreno@antioquia.gov.co</t>
  </si>
  <si>
    <t xml:space="preserve">Capítulos de participación ciudadana transmitidos por el canal regional </t>
  </si>
  <si>
    <t>Fortalecimiento en pedagogía  ciudadana en el Departamento de Antioquia</t>
  </si>
  <si>
    <t>160010/001</t>
  </si>
  <si>
    <t>Actividades culturales, asesoría y orientación pedagógica, festivales de participación, microprogramas de tv, productos audiovisuales, programas incluyentes, seminarios educativos y talleres pedagógicos</t>
  </si>
  <si>
    <t>ASOREDES</t>
  </si>
  <si>
    <t>El contrato es ejecutado por la Oficina de Comunicaciones</t>
  </si>
  <si>
    <t>JORGE HUMBERTO MORENO</t>
  </si>
  <si>
    <t xml:space="preserve">Contrato de prestación de servicios para producción y edición de micropragras de televisión </t>
  </si>
  <si>
    <t>Por definir</t>
  </si>
  <si>
    <t>160010/002</t>
  </si>
  <si>
    <t>El contrato será ejecutado por la Oficina de Comunicaciones</t>
  </si>
  <si>
    <t>Designar estudiantes de las universidades públicas para la realización de la práctica académica, con el fin de brindar apoyo a la gestión del Departamento de Antioquia y sus regiones durante el primer semestre de 2017.</t>
  </si>
  <si>
    <t>Plazas de practicas asignadas a los diferentes organismos de la Gobrenación de Antioquia</t>
  </si>
  <si>
    <t>La Oficina de Comunicaciones realizó traslado de recursos para el primer semestre y realizará traslado para el segundo semestre a la Secretaría de Gestión Humana</t>
  </si>
  <si>
    <t>Adquisición de bienes informáticos especializados para el Departamento de Antioquia. Lote 1 Oficina de Comunicacioes</t>
  </si>
  <si>
    <t>Natalia López Isaza</t>
  </si>
  <si>
    <t>Técnio Operativo</t>
  </si>
  <si>
    <t>3839262</t>
  </si>
  <si>
    <t>natalia.lopez@antioquia.gov.co</t>
  </si>
  <si>
    <t>La Oficina de Comunicacions  tiene  un presupuesto compartido con la Secretaría Privada y la Oficina de Paz, los cuales son limitados y de destinación específica; por lo tanto, la Secretaría General dispone un presupuesto para tal fin.</t>
  </si>
  <si>
    <t>Contrato Interadministrativo de mandato para la contratación de una Central de Medios que preste los servicios de comunicación pública para la promoción y divulgación de los proyectos y programas y atienda las demás necesidades comunicacionales de la Gobernación de Antioquia.</t>
  </si>
  <si>
    <t>Contrato interadministrativo de prestación de servicios como operador logístico para diseñar, producir, organizar y operar integralmente los eventos institucionales de la Gobernación de Antioquia.</t>
  </si>
  <si>
    <t>Departamento Administrativo del Sistema de Prevención, Atención y Recuperación de Desastres - DAPARD</t>
  </si>
  <si>
    <t>Convenio para la implementación del sistema de alertas tempranas en el Departamento de Antioquia</t>
  </si>
  <si>
    <t>05 meses</t>
  </si>
  <si>
    <t>n/a</t>
  </si>
  <si>
    <t>Jafed Naranjo</t>
  </si>
  <si>
    <t>3838854</t>
  </si>
  <si>
    <t>jafed.naranjo@antioquia.gov.co</t>
  </si>
  <si>
    <t>Conocimiento del riesgo</t>
  </si>
  <si>
    <t>Sistemas de Alerta Temprana</t>
  </si>
  <si>
    <t>Conocimiento del Riesgo</t>
  </si>
  <si>
    <t>070054001</t>
  </si>
  <si>
    <t>Sistemas de Alerta Temprana Implementados</t>
  </si>
  <si>
    <t>Implementación de las Alertas Tempranas</t>
  </si>
  <si>
    <t>Jafed Naranjo Guarín</t>
  </si>
  <si>
    <t>Estudios y diseños de obras de mitigación del riesgo para el control de inundaciones en el Municipio de Nechí, subregión Bajo Cauca del Departamento de Antioquia.</t>
  </si>
  <si>
    <t>Alba Marina Girón</t>
  </si>
  <si>
    <t>3835232</t>
  </si>
  <si>
    <t>alba.giron@antioquia.gov.co</t>
  </si>
  <si>
    <t>Reducción del Riesgo</t>
  </si>
  <si>
    <t>Proyectos puntuales de Intervención correctiva para la reducción del riesgo</t>
  </si>
  <si>
    <t>Prevención y Reducción del Riesgo mediante la ejecución de proyectos de intervención
correctiva en el Departamento de Antioquia</t>
  </si>
  <si>
    <t>Ejecución de obras</t>
  </si>
  <si>
    <t>S 2018060025422</t>
  </si>
  <si>
    <t>CONSORCIO HIDROESTUDIOS NECHI</t>
  </si>
  <si>
    <t>Alba Marina Girón López</t>
  </si>
  <si>
    <t>Generar conocimiento del territorio con una estrategia de trabajo conjunto y coordinado entre el Departamento de Antioquia a través del DAPARD y la Universidad Nacional de Colombia, sede Medellín, para la evaluación de la susceptibilidad, vulnerabilidad y riesgo ante avenidas torrenciales en el departamento de Antioquia y definir umbrales críticos de lluvia para un sistema de alerta temprana.</t>
  </si>
  <si>
    <t>Técnico Operativo</t>
  </si>
  <si>
    <t>Cofinanciar construcción de obras en el municipio de Nariño</t>
  </si>
  <si>
    <t>Luis Eduardo Henao</t>
  </si>
  <si>
    <t>3838850</t>
  </si>
  <si>
    <t>luis.henao@antioquia.gov.co</t>
  </si>
  <si>
    <t>Cofinanciar construcción de obras en el municipio de Briceño</t>
  </si>
  <si>
    <t>Cofinanciar construcción de obras en el municipio de Campamento</t>
  </si>
  <si>
    <t>Cofinanciar construcción de obras en el municipio de Santa Rosa de Osos</t>
  </si>
  <si>
    <t>Cofinanciar construcción de obras en el municipio de Támesis</t>
  </si>
  <si>
    <t>Cofinanciar construcción de obras en el municipio de Jericó</t>
  </si>
  <si>
    <t xml:space="preserve"> Transporte terrestre de carga, para alimentos, materiales de construcción y demás
elementos necesarios para atender a las comunidades afectadas por fenómenos naturales o
antrópicos no intencionales en el Departamento de Antioquia
</t>
  </si>
  <si>
    <t>07 meses</t>
  </si>
  <si>
    <t>Elsa Victoria Bedoya</t>
  </si>
  <si>
    <t>33838857</t>
  </si>
  <si>
    <t>elsa.bedoya@antioquia.gov.co</t>
  </si>
  <si>
    <t>Manejo de desastres</t>
  </si>
  <si>
    <t>Sistemas Operativos de Socorro (SOS) operando</t>
  </si>
  <si>
    <t>Fortalecimiento de la capacidad instalada de respuesta a emergencias EN El
Departamento, Antioquia, Occidente</t>
  </si>
  <si>
    <t>Cofinanciar construcción de obras en el municipio de Fredonia</t>
  </si>
  <si>
    <t>Dotación de equipos de operación para emergencias y desastres para los 18 SOS</t>
  </si>
  <si>
    <t>3838874</t>
  </si>
  <si>
    <t>Sol Marisa Bahamón</t>
  </si>
  <si>
    <t>Capacitación a los cuerpos de socorro en procesos de rescate</t>
  </si>
  <si>
    <t xml:space="preserve">Fortalecer la capacidad de respuesta instalada en atención de desastres municipal y departamental </t>
  </si>
  <si>
    <t>Suministro de Kits de alimentos, kits de aseo familiar, Kits de aseo infantil, Kits de cocina, para apoyar la atención de las comunidades afectadas o damnificadas por fenomenos naturales, y/o antropicos no intencionales en el departamento de Antioquia.</t>
  </si>
  <si>
    <t>Beatriz Rojas</t>
  </si>
  <si>
    <t>3838049</t>
  </si>
  <si>
    <t>beatriz.rojas@antioquia.gov.co</t>
  </si>
  <si>
    <t>Porcentaje de damnificados y/o afectados atendidos con ayuda humanitaria</t>
  </si>
  <si>
    <t>S 2018060027567</t>
  </si>
  <si>
    <t>PREFERCOL</t>
  </si>
  <si>
    <r>
      <t xml:space="preserve">Suministro de Kits de alimentos, kits de aseo familiar, Kits de aseo infantil, Kits de cocina, para apoyar la atención de las comunidades afectadas o damnificadas por fenomenos naturales, y/o antropicos no intencionales en el departamento de Antioquia. </t>
    </r>
    <r>
      <rPr>
        <b/>
        <sz val="12"/>
        <rFont val="Calibri"/>
        <family val="2"/>
        <scheme val="minor"/>
      </rPr>
      <t>( ADICIÓN)</t>
    </r>
  </si>
  <si>
    <t>Suministro de materiales de construcción para apoyar la atención de las comunidades afectadas o damnificadas por fenomenos naturales, y/o antropicos no intencionales en el departamento de Antioquia.</t>
  </si>
  <si>
    <t>Emmanuel Castrillon</t>
  </si>
  <si>
    <t>emmanuel.castrillon@antioquia.gov.co</t>
  </si>
  <si>
    <t>Construccion del S.O.S. en el Municpio de Remedios</t>
  </si>
  <si>
    <t>3835228</t>
  </si>
  <si>
    <t>Construcción de nuevos Sistemas Operativos de Socorro</t>
  </si>
  <si>
    <t>Wilfer Carmona</t>
  </si>
  <si>
    <t>Fortalecimiento del SIGRD</t>
  </si>
  <si>
    <t>3838878</t>
  </si>
  <si>
    <t>Sistema Departamental de Información de Gestión del Riesgo de Desastres</t>
  </si>
  <si>
    <t>Cumplimiento del plan que mejora las estrategias de comunicación de la Gestión del Riesgo de Desastres</t>
  </si>
  <si>
    <t>Estrategia de comunicaciones</t>
  </si>
  <si>
    <t>Sistema Departamental de Información para la Gestión del Riesgo de Desastres</t>
  </si>
  <si>
    <t>Análisis, diseño, implementación y mantenimiento</t>
  </si>
  <si>
    <t>Ángela Duque Ramírez</t>
  </si>
  <si>
    <t>Desarrollo de los procesos de educación en Gestión de Riesgo de Desastres en todo los municipios del Departamento de Antioquia</t>
  </si>
  <si>
    <t>Transformación social y cultural en Gestión del Riesgo</t>
  </si>
  <si>
    <t>Capacitacion en funcionamiento de los CMGRD y fortalecimiento de las comisiones sociales de estos. Educacion de lideres comunitarios, comunidad estudiantil y comunidad en general frente a la gestion del riesgo, capacitacion y acompañamiento a las I.E para la formulacion y socializacion de los PEGRD.</t>
  </si>
  <si>
    <t>Desarrollo de los procesos de educación en Gestión de Riesgo de Desastres en todo el Departamento de Antioquia</t>
  </si>
  <si>
    <t>Ana Yelitza Alvarez Calle</t>
  </si>
  <si>
    <t>Central de medios que preste los servicios de comuniciación pública para la promoción y divulgación de los proyectos y programas y atienda las demás necesidades comunicacionales</t>
  </si>
  <si>
    <t>Germán Salazar</t>
  </si>
  <si>
    <t>german.salazar@antioquia.gov.co</t>
  </si>
  <si>
    <t>Operador logístico para diseñar, producir, organizar y operar integralmente los eventos institucionales</t>
  </si>
  <si>
    <t>Practicantes de excelencia (8) segundo semestre 2018</t>
  </si>
  <si>
    <t>Juliana Palacio Bermudez</t>
  </si>
  <si>
    <t>3838851</t>
  </si>
  <si>
    <t>juliana.palacio@antioquia.gov.co</t>
  </si>
  <si>
    <t>Juliana Lucía Palacio Bermúdez</t>
  </si>
  <si>
    <t>Traslado a Subsecretaría Logística para contratar Servicio de Transporte Terrestre  de Pasajeros</t>
  </si>
  <si>
    <t>Elsa Victoria Bedoya Gallego</t>
  </si>
  <si>
    <t>Actualización VF 60/2361 Contrato No. 46/6243: Necesidades comunicacionales: Teleantioquia</t>
  </si>
  <si>
    <t>Actualización VF 60/2345 Contrato No. 46/6201: Realización de eventos: Plaza Mayor</t>
  </si>
  <si>
    <t>Actualización VF 60/2217-20,  Hosting, Web master, conectividad Lan to Lan e internet e internet móvil</t>
  </si>
  <si>
    <t>Temporales</t>
  </si>
  <si>
    <t>Fábrica de Licores y Alcoholes de Antioquia - FLA</t>
  </si>
  <si>
    <t>Contratar la Sostenibilidad (Mesa de ayuda 3 personas) SAP</t>
  </si>
  <si>
    <t>Natalia Ruiz Lozano</t>
  </si>
  <si>
    <t>Líder Gestora Contratación</t>
  </si>
  <si>
    <t>natalia.ruiz@fla.com.co</t>
  </si>
  <si>
    <t>Jorge Andres Fernandez Castrillón</t>
  </si>
  <si>
    <t>Contratar el servicio de consultoria en el modulo de SAP CO-PC</t>
  </si>
  <si>
    <t>Luis Alberto Higuita Sierra</t>
  </si>
  <si>
    <t>Contratar el servico de Practicantes del Programa de Gestión Humana</t>
  </si>
  <si>
    <t>Jorge Humberto Ramirez Orozco</t>
  </si>
  <si>
    <t> 4010160100</t>
  </si>
  <si>
    <t>Prestar el Servicio de impresion, fotocopiado, fax y scanner bajo la modalidad de outsourcing in house incluyendo hardware, software, administaracion, papel,insumos y talento humano</t>
  </si>
  <si>
    <t>20879 20880</t>
  </si>
  <si>
    <t>SUMIMAS  S.A.S</t>
  </si>
  <si>
    <t>Juan Alberto Villegas Gonzalez</t>
  </si>
  <si>
    <t>Contratar el Servicio de Vigilancia Privada</t>
  </si>
  <si>
    <t>20881  20882</t>
  </si>
  <si>
    <t>SERACIS LTDA.</t>
  </si>
  <si>
    <t>Tiberio de Jesus Orrego Cortes</t>
  </si>
  <si>
    <t>Contratar la Compra de cintas para respaldo para servidores</t>
  </si>
  <si>
    <t>Contratar la compra de Utiles de oficina - Papeleria</t>
  </si>
  <si>
    <t>Contratar el suministro de Gas vehicular</t>
  </si>
  <si>
    <t>María Eugenia Ramírez Henao</t>
  </si>
  <si>
    <t>Contratar el suministro de Combustible</t>
  </si>
  <si>
    <t xml:space="preserve">    </t>
  </si>
  <si>
    <t>Contratar el servicio de Mantenimiento,  soporte de Servidores HP y sus componentes.(SOSTENIBILIDAD)</t>
  </si>
  <si>
    <t>Contratar el Soporte y mantenimiento del DATA CENTER</t>
  </si>
  <si>
    <t>Contratar el Mantenimiento de vehiculos</t>
  </si>
  <si>
    <t>72154066</t>
  </si>
  <si>
    <t>Contratar el Mantenimiento Equipos de Oficina</t>
  </si>
  <si>
    <t>Contratar el servicio de Mensajeria urbana, Nacional  e Internacional</t>
  </si>
  <si>
    <t>Daniela Gaviria Henao</t>
  </si>
  <si>
    <t> 72154066</t>
  </si>
  <si>
    <t>Contratar  la Adquisición Equipos de Oficina</t>
  </si>
  <si>
    <t>Fortalecimiento de los ingresos departamentales</t>
  </si>
  <si>
    <t>Modernizacion y optimizacion del sistema Productivo de la FLA</t>
  </si>
  <si>
    <t>Apoyo y fortalecimiento administraivo de la FLA Itagui, departamento de Antioquia</t>
  </si>
  <si>
    <t>Adquisición equipos de oficina</t>
  </si>
  <si>
    <t>ADQUISICION DE SILLAS ERGONOMICAS CON ESPECIFICACIONES ESPECIALES, PARA LOS OPERARIOS DE LA PLANTA DE PRODUCCION, ENVASADO Y AÑEJAMIENTO DE LA FLA</t>
  </si>
  <si>
    <t>Compra de tres radios de comunicación</t>
  </si>
  <si>
    <t>3837020</t>
  </si>
  <si>
    <t>Modernizacion y Oprimizacion del sistema productivo de la FLA</t>
  </si>
  <si>
    <t>Contratar  la Adquisición herramienta de seguridad de la información</t>
  </si>
  <si>
    <t>Modernizacion y optimizacion dels sistema Productivo de la FLA</t>
  </si>
  <si>
    <t>Adquisición y renovación TIC´s</t>
  </si>
  <si>
    <t>Contratar  la Renovación Herramienta filtrado de contenido- Herramienta de seguridad perimetral y filtrado de contenido USD$ 5500 ASA con firepower.  ASA 50515 o Optenet (9660)</t>
  </si>
  <si>
    <t>Contratar  la  Renovación Hosting pagina institucional FLA.COM.CO</t>
  </si>
  <si>
    <t>Contratar  el Soporte y  mantenimiento de 4 licencias de  Vmware y 1 licencia de Vcenter a partir de julio de 2016 -Suscripción de soporte y mantenimiento del licenciamiento de Software de virtualización por 1 año  (de julio de 2016  a julio 2017), (SOSTENIBILIDAD)</t>
  </si>
  <si>
    <t>Contratar  la Actualización  soporte y mantenimiento herramienta monitoreo infraestructura tecnológica- Actualización del software (3 módulos), Soporte y mantenimiento de herramienta de monitoreo de infraestructura tecnológica (Solar Winds) a 1 año -(SOSTENIBILIDAD)</t>
  </si>
  <si>
    <t>Contratar  la  Actualización, soporte técnico, mantenimiento preventivo y correctivo, y garantía de fabricación para dispositivos de red cisco - Contrato mantenimiento y soporte de los equipos CISCO, (SOSTENIBILIDAD)</t>
  </si>
  <si>
    <r>
      <t>Contratar  la  Suscripción licenciamiento de correo en la nube (renovación por un año) - Suscripción por un año de 197 licencias de correo en la nube a razón de USD  7 mes  por licencia a un tipo de cambio $3000 -</t>
    </r>
    <r>
      <rPr>
        <b/>
        <sz val="10"/>
        <rFont val="Arial"/>
        <family val="2"/>
      </rPr>
      <t>(SOSTENIBILIDAD)</t>
    </r>
  </si>
  <si>
    <r>
      <t>Contratar  la Renovación licencias de antivirus - Actualización 280 licencias de antivirus ($58.000 c/u) mas Servicios de ingeniería  para actualización de maquinas virtuales.  Incluye la   administración de consola  8 x 5- x 12 meses.</t>
    </r>
    <r>
      <rPr>
        <b/>
        <sz val="10"/>
        <rFont val="Arial"/>
        <family val="2"/>
      </rPr>
      <t xml:space="preserve"> (SOSTENIBILIDAD)</t>
    </r>
  </si>
  <si>
    <t>Contratar  la  Renovación Licencia Auto CAD</t>
  </si>
  <si>
    <t>Contratar un  Sistema de almacenamiento, cintas de respaldo, discos duros SAN</t>
  </si>
  <si>
    <t> 80111700</t>
  </si>
  <si>
    <t>Prestar  el Servicio de Asesoria tributaria</t>
  </si>
  <si>
    <t>Jorge Armando Hincapié Correa</t>
  </si>
  <si>
    <t>Prestar el Servicio de calibracion de bascula camionera</t>
  </si>
  <si>
    <t>1 mes</t>
  </si>
  <si>
    <t>Contratar el Manejo integral de gatos ferales</t>
  </si>
  <si>
    <t>Contratar el servicio de Reg. de marcas en Colombia y el exterior, Resptas y presentación a oposiciones, Contrato de abogado Tributarista, Abogados para revisión de procesos fuera del Dpto</t>
  </si>
  <si>
    <t>Pedro Castillo Pineda &amp; ASOC, Ltda.</t>
  </si>
  <si>
    <t>Santiago Arango Rios</t>
  </si>
  <si>
    <t>Contratar el servicio de Monitoreo de camaras del CCTV</t>
  </si>
  <si>
    <t>20720-20722-20723-20724-20725-20726-20727-20728</t>
  </si>
  <si>
    <t>Contratar el servico de Producción de videos institucionales.</t>
  </si>
  <si>
    <t xml:space="preserve">Raúl Guillermo Rendón Arango  </t>
  </si>
  <si>
    <t>Contratar el servicio de manejo y manteniento de sonido propios de la Fabrica de Licores y Alcoholes de Antioquia.</t>
  </si>
  <si>
    <t>Contratar el servicio de Monitoreo de Medios tradicionales y redes sociales</t>
  </si>
  <si>
    <t>COMPETENCIA PLUS S.A.S.</t>
  </si>
  <si>
    <t>Natalia María Garcés Hurtado</t>
  </si>
  <si>
    <t>Prestación de servicios para el apoyo logístico de las campañas internas comunicacionales de la fla.</t>
  </si>
  <si>
    <t>Diana Alexandra Perez Bustamante</t>
  </si>
  <si>
    <t>Prestación de servicios para el apoyo logístico para campañas licor adulterado, responsabilidad social y capacitación fortalecimietno de rentas.</t>
  </si>
  <si>
    <t xml:space="preserve">Luisa María Pérez Zuluaga </t>
  </si>
  <si>
    <t>90101500, 95121503 0111703</t>
  </si>
  <si>
    <t>Contratatar el servico de Restaurante</t>
  </si>
  <si>
    <t>21205-21207-21208-21209</t>
  </si>
  <si>
    <t>CONSORCIO FJSB  MASTER 2018 CONFORMADO POR: FRANCISCO JAVIER SANDOVAL BUITRAGO Y MASTER SERVICE GROUP S.A.S.</t>
  </si>
  <si>
    <t>Contratatar el  servicio de Aseo y Cafeteria y Mantenimiento de Zonas Verdes</t>
  </si>
  <si>
    <t>21055-21056-21057-21058-21059-21060-21064-21065</t>
  </si>
  <si>
    <t xml:space="preserve">GRUPO EMPRESARIAL SEISO S.A.S </t>
  </si>
  <si>
    <t>Contratar el Suministro de souvenires</t>
  </si>
  <si>
    <t xml:space="preserve">SIGNAL MARKETING LTDA. </t>
  </si>
  <si>
    <t>Contratar el Mantenimiento de radios de comunicación</t>
  </si>
  <si>
    <t>Lixyibel Muñoz Montes</t>
  </si>
  <si>
    <t>Contratar el servicio de Afiliación al Consejo Colombiano de Seguridad</t>
  </si>
  <si>
    <t>72101516,  46191601</t>
  </si>
  <si>
    <t>Contratar el Mantenimiento y recarga de extintores, Prueba hidrostatica</t>
  </si>
  <si>
    <t>Contratar el Mantenimiento correctivo y preventivo incuidos repuestos y ACPM de la Red Contraincendio de la FLA. (comprende la red de hidrantes y caseta de bombeo)</t>
  </si>
  <si>
    <t xml:space="preserve">13 meses </t>
  </si>
  <si>
    <t>20706 20707 20708 20709 20710 20711 20712 20713</t>
  </si>
  <si>
    <t xml:space="preserve">Contratar el Mantenimiento y calibración de los 4 alcoholimetros </t>
  </si>
  <si>
    <t>Contratar el Matenimiento de  Bascula camionera</t>
  </si>
  <si>
    <t>INTERPESAJE S.A.</t>
  </si>
  <si>
    <t>Contratar el Servicio de Fumigación</t>
  </si>
  <si>
    <t>21612 - 21613- 21614 - 21615</t>
  </si>
  <si>
    <t xml:space="preserve">Contratar el Mantenimiento de Aire acondicionado </t>
  </si>
  <si>
    <t>21880;21892;21894;21895</t>
  </si>
  <si>
    <t> 72101500</t>
  </si>
  <si>
    <t>Contratar el el servicio de Plomeria</t>
  </si>
  <si>
    <t>20153 20155 22194 22195</t>
  </si>
  <si>
    <t>Diana Hincapié Osorno</t>
  </si>
  <si>
    <t>Contratar el Mantenimiento Preventivo y Correctivo de Camaras de Seguridad</t>
  </si>
  <si>
    <t>Contratar la Impresión de piezas comunicacionales, incluye el diseño, instalación y diagramación de carteleras institucionales para la FLA</t>
  </si>
  <si>
    <t>Contratar el suministro de Tiquetes  Metro</t>
  </si>
  <si>
    <t>20437 20438</t>
  </si>
  <si>
    <t>Yamileidy Osorio Montoya</t>
  </si>
  <si>
    <t xml:space="preserve">Contratar el servicio  de examenes médicos para los servidores públicos de la FLA, que realizan manipulación de alimentos </t>
  </si>
  <si>
    <t>CENTRO DE RECONICIMIENTO DE CONDUCTORES CERTISUR LTDA.</t>
  </si>
  <si>
    <t>Contratar el servicio de transporte de personal FLA</t>
  </si>
  <si>
    <t>Contratar la Atención de catas para fortalecer las relaciones públicas de la FLA</t>
  </si>
  <si>
    <t>Contratar el suministro de Refrigerios para atención de eventos internos y externos</t>
  </si>
  <si>
    <t>Compra de desinfectante y desengrasante de manos.</t>
  </si>
  <si>
    <t>Contratar  el servicio de Registros INVIMA</t>
  </si>
  <si>
    <t>Carlos Mario Gamboa Díaz</t>
  </si>
  <si>
    <t>Contratar la Dotación a los servidores públicos de la FLA.</t>
  </si>
  <si>
    <t>22117 / 21122 / 22127 / 22131</t>
  </si>
  <si>
    <t>Prestar el servicio de Auditoría externa de renovación de certificación de los Sellos de Calidad de Producto</t>
  </si>
  <si>
    <t> 4600008021</t>
  </si>
  <si>
    <t>Instituto Colombiano de Normas Técnicas y Cartificacion - ICONTEC</t>
  </si>
  <si>
    <t>Liquidado</t>
  </si>
  <si>
    <t>Prestar el servicio de  Auditoría interna ISO 14001 y BASC</t>
  </si>
  <si>
    <t>Prestar el servicio de Auditoría externa de Certificación ISO 9001</t>
  </si>
  <si>
    <t>Prestar el servicio de estudios y determinción de la vida útil de los productos FLA</t>
  </si>
  <si>
    <t>Hernán Darío Jaramillo Ciro</t>
  </si>
  <si>
    <t>Prestar el servicio de Auditoría externa de renovación BASC</t>
  </si>
  <si>
    <t>Prestar el servicio de Auditoria Interna Sistema de Gestión 17025</t>
  </si>
  <si>
    <t>3 mes</t>
  </si>
  <si>
    <t>SGS COLOMBIA S.A.S.</t>
  </si>
  <si>
    <t>Carlos Mario Durango Yepes</t>
  </si>
  <si>
    <t>Prestar el servicio de Auditoría externa y ampliación del alcance  NTC:ISO/IEC 17025</t>
  </si>
  <si>
    <t> 4600008019</t>
  </si>
  <si>
    <t xml:space="preserve">Organismo Nacional de Acreditacion de Colombia </t>
  </si>
  <si>
    <t>Prestar el servicio de Caracterizaciones Vertimientos-Emisiones-Residuos Sólidos</t>
  </si>
  <si>
    <t>UNIVERSIDAD PONTIFICA BOLIVARIANA</t>
  </si>
  <si>
    <t>Roman Gomez V.</t>
  </si>
  <si>
    <t>Prestar el servicio de Servicios profesionales para apoyar la supervisión a los contratos que sean asignados de la subgerencia de producción.</t>
  </si>
  <si>
    <t>Erika Rothstein Gutierrez</t>
  </si>
  <si>
    <t>Prestar el servicio Tecnico/profesional para la gestión, seguimiento y control de los procesos en las BPM</t>
  </si>
  <si>
    <t>Contratar la prestacion de servicios para un Ingeniero Ambiental</t>
  </si>
  <si>
    <t>Suministro de personal temporal necesario para el cumplimiento de las diferentes actividades del área de producción y de la FLA.</t>
  </si>
  <si>
    <t>Jorge Mario Rendón Vélez</t>
  </si>
  <si>
    <t>Contratar el servicio de Recepcion, admon, manejo  y almacenamiento de materias primas y producto terminado, despacho y transporte de productos terminados FLA a almacenadoras externas, alquiler de estibas y montacargas.</t>
  </si>
  <si>
    <t>Henry Vasquez Vasquez</t>
  </si>
  <si>
    <t>Suministrar Aceite Esencial de Anís y Anetol</t>
  </si>
  <si>
    <t>13/06/2018  --- 14/06/2018</t>
  </si>
  <si>
    <t>20180613 /  20180614</t>
  </si>
  <si>
    <t>4600008129 / 4600008161</t>
  </si>
  <si>
    <t>PICCOLINNI SABORES Y FRAGANCIAS S.A. / SIRIUS GOLD S.A.S.</t>
  </si>
  <si>
    <t>Hugo Álvarez Builes</t>
  </si>
  <si>
    <t>Suministrar Azúcar Refinada</t>
  </si>
  <si>
    <t>SUMINISTROS Y ELEMENTOS EMPRESARIALES</t>
  </si>
  <si>
    <t>73131903; 50161814</t>
  </si>
  <si>
    <t>Suministrar Caramelo para Bebidas</t>
  </si>
  <si>
    <t xml:space="preserve">CABARRIA IQA S.A.S </t>
  </si>
  <si>
    <t>Suministrar Alcohol sin Añejamiento para Ron (Tafia para siembra)</t>
  </si>
  <si>
    <t>Desarrollo y uso eficiente del proceso de añejamiento del Ron en la Fabrica de Licores de Antioquia</t>
  </si>
  <si>
    <t>01-0048/001</t>
  </si>
  <si>
    <t>Siembra de Ron</t>
  </si>
  <si>
    <t xml:space="preserve">KNIGHTS CAPITAL GROUP </t>
  </si>
  <si>
    <t>Marcela Vasquez Cuellar</t>
  </si>
  <si>
    <t>Suministrar Alcohol Extraneutro al 96% vv</t>
  </si>
  <si>
    <t>Erika Rothstein Gutierrez - Marcela Vasquez</t>
  </si>
  <si>
    <t>Suministrar Crema de ron a granel 11% vol. (Base Láctea)</t>
  </si>
  <si>
    <t>Suministrar Maltodextrina 1920</t>
  </si>
  <si>
    <t>Suministrar Esencia de Ron y Esencia de Fudge</t>
  </si>
  <si>
    <t>Suministrar Pegante tipo Hot Melt</t>
  </si>
  <si>
    <t>PEGATEX ARTECOLA S.A.S.</t>
  </si>
  <si>
    <t>12171703 ; 47131800</t>
  </si>
  <si>
    <t>Suministrar Tintas y Repuestos para equipos de impresión videjet</t>
  </si>
  <si>
    <t>20087 20232</t>
  </si>
  <si>
    <t>Jorge Mario Beuth Alvarez</t>
  </si>
  <si>
    <t>Sergio Iván Arboleda Betancur</t>
  </si>
  <si>
    <r>
      <rPr>
        <sz val="10"/>
        <color rgb="FFFF0000"/>
        <rFont val="Arial"/>
        <family val="2"/>
      </rPr>
      <t>14111537</t>
    </r>
    <r>
      <rPr>
        <sz val="10"/>
        <rFont val="Arial"/>
        <family val="2"/>
      </rPr>
      <t>; 24122003</t>
    </r>
  </si>
  <si>
    <t>Suministrar Envase de Vidrio</t>
  </si>
  <si>
    <t>Suministrar Envases Tetra</t>
  </si>
  <si>
    <t>Suministrar Envase PET</t>
  </si>
  <si>
    <t>Suministrar Cajas de Cartón</t>
  </si>
  <si>
    <t>Erika Rothstein Gutierrez - Giovanny López</t>
  </si>
  <si>
    <t>55121502; 55125604</t>
  </si>
  <si>
    <t>Suministrar Etiquetas, Contraetiquetas, Collarines</t>
  </si>
  <si>
    <t>VIAPPIANI - UNION TEMPORAL CADENA ETIQUETAS 2018 CONFORMADA POR: CADENA S.A. Y CADENA COURRIER S.A.S</t>
  </si>
  <si>
    <t>Suministro Tafia Ron un año</t>
  </si>
  <si>
    <t>Erika Rothstein Gutierrez - Juan Francisco Acevedo</t>
  </si>
  <si>
    <t xml:space="preserve">24121513; 24121513
</t>
  </si>
  <si>
    <t xml:space="preserve">Suministrar Estuches </t>
  </si>
  <si>
    <t>78181507</t>
  </si>
  <si>
    <t>Contratar el servicio de Mantenimiento del carro de golf de la brigada</t>
  </si>
  <si>
    <t>Contratar el servicio de Mantenimientos correctivos y preventivo incluye repuestos Tetrapak</t>
  </si>
  <si>
    <t>Fernando Gómez Ochoa</t>
  </si>
  <si>
    <t>81101600; 81101700</t>
  </si>
  <si>
    <t>Contratar la compra de Repuestos para mantenimientos correctivos y preventivo lineas de envasado (contratos directos) - krones</t>
  </si>
  <si>
    <t>Jorge Humberto Baena Davila</t>
  </si>
  <si>
    <t>40141600  40171500</t>
  </si>
  <si>
    <t>Contratar la compra de Repuestos Tuberías, Válvulas, trasiego de alcoholes</t>
  </si>
  <si>
    <t>Uriel Laverde Aguilar</t>
  </si>
  <si>
    <t>Contratar el servicio de mantenimientos preventivos y/o correctivos de equipos y red de gases de los laboratorios de la FLA</t>
  </si>
  <si>
    <t>Andrés Felipe Restrepo Alvarez</t>
  </si>
  <si>
    <t>Contratar el servicio de Mantenimiento y bobinado de motores electricos</t>
  </si>
  <si>
    <t>Contratar el servicio de Mantenimiento compresor Atlas Copco</t>
  </si>
  <si>
    <t>6  meses</t>
  </si>
  <si>
    <t>Contratar el servicio de Mantenimiento compresor Kaeser</t>
  </si>
  <si>
    <t>Contratar el servicio de Mantenimiento preventivo y calibración de equipos mettler toledo de la oficina de laboratorio</t>
  </si>
  <si>
    <t>Contratar el servicio de Mantenimiento preventivo y calibración de equipos agilent de la oficina de laboratorio</t>
  </si>
  <si>
    <t>Contratar el servicio de mantenimiento preventivo y calibración de los equipos de desionización de agua cascada ix y ro marca pall de la oficina de laboratorio de la Fábrica de Licores y Alcoholes de Antioquia lab - FLA.</t>
  </si>
  <si>
    <t>Contratar el servicio de Calibraciones equipos (Metrología)</t>
  </si>
  <si>
    <t>20371 - 21242</t>
  </si>
  <si>
    <t>Contratar el servicio de Calibraciones equipos (Metrología) Nevera</t>
  </si>
  <si>
    <t>3837022</t>
  </si>
  <si>
    <t>Servicio de mantenimiento y calibración de equipos del plan metrologico de acuerdo con la especificaciones técnicas requeridas por la FLA</t>
  </si>
  <si>
    <t>AUTOMATIZACION Y PESO S.A.S.</t>
  </si>
  <si>
    <t>12152300; 13101500</t>
  </si>
  <si>
    <t>Contratar la compra de rodamientos y retenedores y seelos metalicos</t>
  </si>
  <si>
    <t>Contratar la compra de cauchos y plásticos</t>
  </si>
  <si>
    <t>39131709; 39121529; 39121528; 39111603; 39101600</t>
  </si>
  <si>
    <t>Contratar la compra de Repuestos para iluminación y potencia</t>
  </si>
  <si>
    <t xml:space="preserve">26121600; </t>
  </si>
  <si>
    <t>Contratar la compra de Repuestos para partes neumaticas lineas de envasado</t>
  </si>
  <si>
    <t>Contratar la compra de  Insumos y materiales consumibles para mantenimiento (soldadura, lubricantes en aerosol, silicona, pegantes entre otros)</t>
  </si>
  <si>
    <t>Contratar la compra de Aceites, grasas y Lubricantes</t>
  </si>
  <si>
    <t>Contratar la compra de  Jabón Lubricantes cadenas</t>
  </si>
  <si>
    <t>Contratar la compra de Filtros (talego, cartuchos, entre otros)</t>
  </si>
  <si>
    <t xml:space="preserve"> 4 meses</t>
  </si>
  <si>
    <t>Contratar el Servicio de mantenimiento correctivo para montacargas (Incluye repuestos)</t>
  </si>
  <si>
    <t>Contratar la compra de Elementos e insumos para aseo de los equipos de planta</t>
  </si>
  <si>
    <t>21182 - 21216</t>
  </si>
  <si>
    <t>NOVASEO  S.A.S.</t>
  </si>
  <si>
    <t>Contratar la compra de tornillería para los mantenimientos de la Fla</t>
  </si>
  <si>
    <t>39131709; 39121529; 39121528</t>
  </si>
  <si>
    <t>Contratar el servicio de Mantenimiento iluminacion periferica</t>
  </si>
  <si>
    <t>Contratar el servicio de Mantenimiento UPS FLA</t>
  </si>
  <si>
    <t>81101600, 81101700</t>
  </si>
  <si>
    <t>Contratar la compra de Mantenimiento linea 1 y  3 - Omega</t>
  </si>
  <si>
    <t>20696 -20907</t>
  </si>
  <si>
    <t>Contratar la compra de Placas Filtrante de Agte y Ron</t>
  </si>
  <si>
    <t>MULTIPAK S.A.S.</t>
  </si>
  <si>
    <r>
      <t xml:space="preserve">Contratar la compra de Gas GLP  Montacargas </t>
    </r>
    <r>
      <rPr>
        <b/>
        <sz val="9"/>
        <rFont val="Arial"/>
        <family val="2"/>
      </rPr>
      <t/>
    </r>
  </si>
  <si>
    <t>COMBUSTIBLES LIQUIDOS DE COLOMBIA S.A. E.S.P.</t>
  </si>
  <si>
    <t>85151701</t>
  </si>
  <si>
    <t>Contratar la compra de normas técnicas</t>
  </si>
  <si>
    <t>Contratar la compra de Vidrieria para Laboratorio</t>
  </si>
  <si>
    <t>Contratar la compra de gases industriales y  especiales para la FLA</t>
  </si>
  <si>
    <t>SUMINISTRAR GASES PARA CROMATOGRAFÍA,ABSORCIÓN ATÓMICA Y GASES INDUSTRIALES DE ACUERDO CON LAS ESPECIFICACIONES TÉCNICAS REQUERIDAS POR LA FLA</t>
  </si>
  <si>
    <t>18/04/2018 - 24/04/2018</t>
  </si>
  <si>
    <t xml:space="preserve">4600008085 - 4600008087 </t>
  </si>
  <si>
    <t>GASES INDUSTRIALES DE COLOMBIA S.A. / OXIGENOS DE COLOMBIA LDTA.</t>
  </si>
  <si>
    <t>Calos Mario Durango  Yepes</t>
  </si>
  <si>
    <t>SUMINISTRAR AIRE CERO PARA CROMATOGRAFIA DE ACUERDO CON LAS ESPECIFICACIONES TECNICAS REQUERIDAS POR LA FABRICA DE LICORES Y ALCOHOLES DE ANTIOQUIA</t>
  </si>
  <si>
    <t xml:space="preserve">GASES INDUSTRIALES DE COLOMBIA S.A. </t>
  </si>
  <si>
    <t>12161500 / 41121510</t>
  </si>
  <si>
    <t>Contratar la compra de Reactivos y consumibles para laboratorio</t>
  </si>
  <si>
    <t>Contratar el servicio de Ensayos de aptitud interlaboratorios</t>
  </si>
  <si>
    <t>Contratar la compra de  materiales para el control ambiental</t>
  </si>
  <si>
    <t>Contratar el servicio de Afiliacion al ICONTEC</t>
  </si>
  <si>
    <t>12 mes</t>
  </si>
  <si>
    <t>Contratar el servicio de Afiliacion a la Asociación Colombiana de Industrias Licoresras - ACIL</t>
  </si>
  <si>
    <t>Johnairo Mena Ocampo</t>
  </si>
  <si>
    <t>78131802   78131702</t>
  </si>
  <si>
    <t>Contratar el servicio de Transporte de producto terminado a puertos de embarque y mensajeria internal.</t>
  </si>
  <si>
    <t>20005  20007</t>
  </si>
  <si>
    <t>UNION TEMPORAL ELITECOINTER FLA 2018</t>
  </si>
  <si>
    <t>Jaime Andres Giraldo Montoya</t>
  </si>
  <si>
    <t>Contratar el servicio de Mantenimiento de Bodega de Material Logístico</t>
  </si>
  <si>
    <t>Diana Marcela Carvajal Bernal</t>
  </si>
  <si>
    <t>Contratar el servicio de  mandato para la orientacion y control en pauta publicitaria en medios de comunicacion masivos alternativos y publicidad a nivel regional y nacional.</t>
  </si>
  <si>
    <t>20705-20906-20909-20910-20911-20912-20913</t>
  </si>
  <si>
    <t>Juliana Giraldo Macias</t>
  </si>
  <si>
    <t>Contratar el servicio de  Plan de Medios Marcas</t>
  </si>
  <si>
    <t>Luisa María Pérez Zuluaga - Juliana Giraldo Macía</t>
  </si>
  <si>
    <t>Contratar el servicio de  Mercaderistas en  almacenes de la ciudad de Medellin y Area Metrpolitana (40 Mercad.)</t>
  </si>
  <si>
    <t>Marco Aurelio Arias Angel</t>
  </si>
  <si>
    <t>Contratar la compra bonos redimibles para Utiles y Textos Escolares</t>
  </si>
  <si>
    <t>20130-20131-20688-20689</t>
  </si>
  <si>
    <t>BIG PASS</t>
  </si>
  <si>
    <t>Jimena Roldan Piedrahita</t>
  </si>
  <si>
    <t xml:space="preserve">Contratar la compra bonos redimibles por auxilio nacimiento hijos </t>
  </si>
  <si>
    <t>Contratar  la Segunda Etapa del Sistema Integrado de Seguridad</t>
  </si>
  <si>
    <t>Contratar  el Licenciamiento e implementación de soluciones informáticas: pesado dinámico y operador logístico desarrollo dispositivos móviles</t>
  </si>
  <si>
    <t xml:space="preserve">Compra de equipos Audiovisuales para el área de comunicaciones </t>
  </si>
  <si>
    <t>Compra de 1 Alcoholimetro</t>
  </si>
  <si>
    <t>Apoyo Administartivos FLA</t>
  </si>
  <si>
    <t>Adquisicon de equipos de oficina</t>
  </si>
  <si>
    <t>Realizar el Análisis de brechas para la adquisición del software para administrar y controlar las muestras y tiempo de procesamiento de las mismas en la oficina de laboratorio</t>
  </si>
  <si>
    <t>Mejoramiento y modernización de los procesos productivos y administrativos de la FLA municipio de Itagui departamento de Antioquia</t>
  </si>
  <si>
    <t>Contratar  la  Adquisición de un software para administrar y controlar las muestras y tiempo de procesamiento de las mismas en la oficina de laboratorio</t>
  </si>
  <si>
    <t>Contratar la compra de un Elevador para trabajo en alturas</t>
  </si>
  <si>
    <t>Contratar la compra de un equipo de ultrasonido para tratamiento de muestras de cromatrografía líquida de la oficina de  laboratorio</t>
  </si>
  <si>
    <t>Contratar el suministro e instalación de  puerta automatizada y prestar servicio de mantenimiento puertas electricas automatizadas</t>
  </si>
  <si>
    <t>32152002; 32152000</t>
  </si>
  <si>
    <t>Suministrar, instalar y poner en funcionamiento, un sistema de registro y pesaje  de producto terminado.</t>
  </si>
  <si>
    <t>Contratar la compra de triblock para linea 2</t>
  </si>
  <si>
    <t>22102 / 22106</t>
  </si>
  <si>
    <t>Contratar el servicio de Modernización proceso de fabricación de rones (automatización de vaciado y siembra de rones )</t>
  </si>
  <si>
    <t>20121907; 81102700</t>
  </si>
  <si>
    <t>Suministrar, instalar y poner en funcionamiento dos sistemas de inspección de nivel, tapa y etiqueta</t>
  </si>
  <si>
    <t xml:space="preserve">Contratar la compra de elementos para las Etiquetadoras y Empacadora de las líneas 1 y 4 marca Kosme y Krones </t>
  </si>
  <si>
    <t>Krones Andina Ltda.</t>
  </si>
  <si>
    <t>Contratar la compra de Tanques para ampliacion zona preparacion de aguardientes</t>
  </si>
  <si>
    <t>Juan Francisco Acevedo Medina - Diana Hincapié Osorno</t>
  </si>
  <si>
    <t> 81101500</t>
  </si>
  <si>
    <t>Contratar el Mejoramiento y Adecuacion infraestructura fisica FLA</t>
  </si>
  <si>
    <t>Mejoramiento y adecuación de la infraestructura física de la FLA Itagui departamento Antioquia</t>
  </si>
  <si>
    <t>21702 /  21705</t>
  </si>
  <si>
    <t>Contratar la interventoría para el mejoramiento y Adecuacion infraestructura fisica FLA</t>
  </si>
  <si>
    <t>Contratar el servicio de Convenios especificos de investigación - desempeño aguardiente antioqueno feria de Flores</t>
  </si>
  <si>
    <t>Nuevos Mercados para Productos para la FLA</t>
  </si>
  <si>
    <t>Diseño de estratégias de investigación aplicada y estudios en la FLA Itagui departamento de Antioquia</t>
  </si>
  <si>
    <t>Convenios especificos de investigación</t>
  </si>
  <si>
    <t>Contratar la Compra material absorvente para derrames quimicos</t>
  </si>
  <si>
    <t>Implementación y ejecución del Sistema de Seguridad  y Salud en el trabajo en la FLA, Itagui, Antioquia, Occidente</t>
  </si>
  <si>
    <t>Suministros de insumos y protección</t>
  </si>
  <si>
    <t>Contratar la Compra Kit de Silicona protectores auditivos</t>
  </si>
  <si>
    <t xml:space="preserve">46181504 ;46181509; 46181902; 46181802 </t>
  </si>
  <si>
    <t>Contratar la Elementos de Protección Personal</t>
  </si>
  <si>
    <t>Contratar el servicio del Area protegida</t>
  </si>
  <si>
    <t>11 mes</t>
  </si>
  <si>
    <t xml:space="preserve">Contratar el servicio de Vacunacion </t>
  </si>
  <si>
    <t>46181504 ; 46181509 ; 46181902 ; 46181802</t>
  </si>
  <si>
    <t xml:space="preserve">Contratar la Compra equipos brigada </t>
  </si>
  <si>
    <t>Contratar el servicio de Implementacion de Sistemas de Gestion Visual,  Manejo de: energias Peligrosas, Riesgo quimico, Altura y ergonomia</t>
  </si>
  <si>
    <t>42171917 - 42172001</t>
  </si>
  <si>
    <t>Contratar la compra de Botiquín</t>
  </si>
  <si>
    <t>Contratar la compra de Gafas con lente recetado</t>
  </si>
  <si>
    <t>Contratar la implementacion de lineas de vida</t>
  </si>
  <si>
    <t>Implementación de líneas de vida</t>
  </si>
  <si>
    <t>93141506 - 49201611</t>
  </si>
  <si>
    <t>Contratar el servicio de Mantenimiento y Mejoras Gimnasio</t>
  </si>
  <si>
    <t>Construcción y ejecución de programas de Bienestar Social en la FLA Itagui, Antioquia, Occidente</t>
  </si>
  <si>
    <t>Concertación, ejecuc prog bienest social</t>
  </si>
  <si>
    <t>SUMEC SUMINISTROS ESPECIALES DE COLOMBIA SAS</t>
  </si>
  <si>
    <t>Contratar el servicio de Convenio Gimnasios</t>
  </si>
  <si>
    <t>Contratar el servicio de Aprovechamiento Tiempo Libre</t>
  </si>
  <si>
    <t>Contratar el servicio de Asesoria Sicologica</t>
  </si>
  <si>
    <t>20108 20122 20124 20126</t>
  </si>
  <si>
    <t>Caja de Compensación Familiar de Antioquia - COMFAMA</t>
  </si>
  <si>
    <t>Contratar un Programa de prevencion de adicciones</t>
  </si>
  <si>
    <t>Contratar el servicio de Programas Deportivos para servidores, (participacion en torneos deportivos e Intercambios). Entrenamiento (incluye semilleros hijos funcionarios, entrenamiento y escenarios deportivos)</t>
  </si>
  <si>
    <t> 53102700</t>
  </si>
  <si>
    <t xml:space="preserve">Contratar la compra de Uniformes e Implementos deportivos </t>
  </si>
  <si>
    <t>Contratar el servicio de Operador Logistico para actividades recreativas de los servidores públicos de la FLA y su grupo familiar.</t>
  </si>
  <si>
    <t>21230 -21233 -21234 - 21235</t>
  </si>
  <si>
    <t>Contratar el servicio de operación logística especializada para el mejoramiento de la calidad de vida de los servidores públicos de la FLA y su grupo familar.</t>
  </si>
  <si>
    <t>Contratar el servicio de Capacitación y Adiestramiento (Seminarios, Diplomado, talleres y circuitos internos de conocimiento)</t>
  </si>
  <si>
    <t>Construcción y ejecución de programas de capacitación en la FLA Itagui, Antioquia, Occidente</t>
  </si>
  <si>
    <t>Capacitación y adiestramiento</t>
  </si>
  <si>
    <t>21229 - 21236 - 21237 - 21238</t>
  </si>
  <si>
    <t>Contratar el servicio de cursos de capacitacion No Formal</t>
  </si>
  <si>
    <t>Curso de capacitación no formal</t>
  </si>
  <si>
    <t>20091  20093  20097 20100</t>
  </si>
  <si>
    <t>Contratar el servicio de Certificación y Reentrenamiento en Alturas</t>
  </si>
  <si>
    <t>Certificación y reentrenamiento alturas</t>
  </si>
  <si>
    <t>Tapas de seguridad</t>
  </si>
  <si>
    <t>3837021</t>
  </si>
  <si>
    <t>Contratar la compra de sellos de seguridad lenticular</t>
  </si>
  <si>
    <t>Fortalecimiento Señalización y Marcación de Identificadores de Seguridad Itaguí, Antioquia</t>
  </si>
  <si>
    <t>010047001</t>
  </si>
  <si>
    <t>Suministro Identificadores Seguridad FLA</t>
  </si>
  <si>
    <t>31151804; 31152305</t>
  </si>
  <si>
    <t>Suminisrtar alambre para cosedora de cajas de cartón</t>
  </si>
  <si>
    <t>COMERCILIZADORA INDUSTRIAL S.A.S.</t>
  </si>
  <si>
    <t>PRESTACIÓN DE SERVICIOS PARA LA REALIZACIÓN DE LA MEDICIÓN RETAIL INDEX DE AGUARDIENTES, RONES E INDUSTRIA DE LICORES HASTA A</t>
  </si>
  <si>
    <t>Contratación Directa Servicios profesionales y de Apoyo a la Gestón)</t>
  </si>
  <si>
    <t>CD 2018SS330001</t>
  </si>
  <si>
    <t>2018SS330001</t>
  </si>
  <si>
    <t>AC NIELSEN DE COLOMBIA LTDA.</t>
  </si>
  <si>
    <t>Ana María Martinez López</t>
  </si>
  <si>
    <t>Contratar la migracion de los programas de los PLC" S de preparación y añejamiento, mejorar el sistema de control de niveles y adicionar un sistema de medición de flujos</t>
  </si>
  <si>
    <t>selección Abrevida - menor cuantia</t>
  </si>
  <si>
    <t xml:space="preserve">SUMINISTRAR ESENCIAS DEL HUILA 1, 2, Y 3 PARA LA PRODUCCION DE AGUARDIENTE DOBLE ANIS DEL DEPARTAMENTO DEL HUILA </t>
  </si>
  <si>
    <t>SUNINISTRAR CARAMELO TIPO A, PARA EL DESARROLLO DE UN NUEVO PRODUCTO DE LA FABRICA DE LICORES Y ALCOHOLES DE ANTIOQUIA</t>
  </si>
  <si>
    <t>CONTRATACIÓN DIRECTA</t>
  </si>
  <si>
    <t xml:space="preserve"> Desarrollo de acciones de acompañamiento, organización logistica, promocion y sensibilizacion del proceso de construccion de paz en el departamento de antioquia</t>
  </si>
  <si>
    <t>Juan David Hurtado</t>
  </si>
  <si>
    <t>3839397</t>
  </si>
  <si>
    <t>juan.hurtado@antioquia.gov.co</t>
  </si>
  <si>
    <t>Antioquia en Paz</t>
  </si>
  <si>
    <t>Agenda de paz y posconflcito concertada y articulada con los proyectos visionarios del plan de desarrollo departamental</t>
  </si>
  <si>
    <t>implementacion y acciones de seguridad y convivencia ciudadana acompañadas por la creacion de un cuerpo de paz para los municipios de Anorí, Briceño, Dabeiba.ituango, Renmedios,  Vigia del Fuerte y segovia</t>
  </si>
  <si>
    <t>22-0221</t>
  </si>
  <si>
    <t>Articulacion administraciones municipales y Gobernacion de Antioquia en el marco del posconflicto y sitematizacion de la informacion en un entregable de memoria historica, Agenda de Paz Creada e implementada</t>
  </si>
  <si>
    <t>Acciones institucionales de confianza,  procesos de consolidacion estatal y otros gastos generales</t>
  </si>
  <si>
    <t>TECNOLOGICO DE ANTIOQUIA /INSTITUCION UNIVERSITARIA</t>
  </si>
  <si>
    <t>Técnica,administrativa, contable y/o financiera y juridica</t>
  </si>
  <si>
    <t xml:space="preserve">Accionnes de formacion y acompañamiento a las comunidades beneficiarias en la implementacion de una pedagogia de Paz </t>
  </si>
  <si>
    <t>Jose Humberto Vergara</t>
  </si>
  <si>
    <t>3839255</t>
  </si>
  <si>
    <t>jvergarhe@antioquia.gov.co</t>
  </si>
  <si>
    <t>Construcción de Paz</t>
  </si>
  <si>
    <t>Lideres, estudiantes y facilitadores cualificados en la pedagogia y catedra de construccion de cultura de paz y convivencia, según ley 1732 de 2015</t>
  </si>
  <si>
    <t>Conformación de la Gerencia de Paz y Postconflicto para asumir los retos de esta Etapa en el Departamento de Antioquia</t>
  </si>
  <si>
    <t>22-0167</t>
  </si>
  <si>
    <t>Formacion en pedagogia de Paz</t>
  </si>
  <si>
    <t>Pendiente de ingresar proyectos en MGA para diligenciar esta casilla</t>
  </si>
  <si>
    <t xml:space="preserve">José Humberto Vergara </t>
  </si>
  <si>
    <t>Acompañamiento logistico para la visualizacion de la genrencia de paz en los municipios antioqueños</t>
  </si>
  <si>
    <t>3 mese</t>
  </si>
  <si>
    <t>3835432</t>
  </si>
  <si>
    <t>Modelo de comunicación y difusión para promover las políticas de paz del Departamento de Antioquia, creado y funcional</t>
  </si>
  <si>
    <t>Escuela de comunicación parala paz</t>
  </si>
  <si>
    <t xml:space="preserve"> Desarrollo de aciones para la implementacion de la mesas de trabajo interdepartamental y ejecucion de actividades de fortalecimiento institucional en el posconflcito</t>
  </si>
  <si>
    <t xml:space="preserve">Procesos y procedimientos   desarrollados de paz y posconflicto a nivel de fronteras del Departamento de Antioquia, </t>
  </si>
  <si>
    <t>mesas de trabajo interdepartamentales, Actividades de fortalecimiento institucional</t>
  </si>
  <si>
    <t>Designar estudiantes de las universidades publicas y privadas para la realización de la practica academica, con el fin de brindar apoyo a la gestion del Departamento de Antioquiay sus regiones durante el segundo semestre</t>
  </si>
  <si>
    <t>Construccion, formulacion e implementacion del Consejo departamental de Paz enel Departamento de Antioquia</t>
  </si>
  <si>
    <t>22-0174</t>
  </si>
  <si>
    <t>implemetacion del Consejo departamental de paz, Promocion y sencibilizacion del proceso, ejercicios masivos de cualificacion, herramientas eficientes y eficaces en uso, proceso y generacion de entregables y precticantes de excelencia</t>
  </si>
  <si>
    <t>Talento Humano</t>
  </si>
  <si>
    <t>Es competencia de Gestión Humana, Desarrollo Organizacional.</t>
  </si>
  <si>
    <t>Designar estudiantes de las universidades publicas y privadas para la realización de la practica academica, con el fin de brindar apoyo a la gestion del Departamento de Antioquiay sus regiones durante el primer semestre</t>
  </si>
  <si>
    <t>Practicantes de excelencia Universidades Privadas, este proceso se realiza con el apoyo de Gestión Humana</t>
  </si>
  <si>
    <t>Desarrollo de proyectos productivos ligados a los proyectos visionarios del plan de desarrollo de la Gobernacion de Antioquia, convenios interinstitucionales para generar empleos digno</t>
  </si>
  <si>
    <t>Trabajo decente y desarrollo económico local para la Paz</t>
  </si>
  <si>
    <t>Empleos dignos generados en las zonas priorizadas afectados por el conflicto en el territorio Antioqueño</t>
  </si>
  <si>
    <t>Mesa del sector trabajo para la generación de empleo en el Post conflicto</t>
  </si>
  <si>
    <t>Generación de empleo para personas afectadas por wel conflicto en el departamento de Antioquia</t>
  </si>
  <si>
    <t>Gerencia de Paz</t>
  </si>
  <si>
    <t>93142100
93141500
92112003</t>
  </si>
  <si>
    <t>Apoyar la Gerencia de paz en la identificación, analisis, contribución y fortalecimiento de las nuevas dinamicas del macrocrimen. Urbano - Rural en el Departamento de Antioquia la cual permitira implementar estrategias de convivencia y paz</t>
  </si>
  <si>
    <t>Régimen Especial - Decreto 092 de 2017</t>
  </si>
  <si>
    <t>Identificación  de las nuevas dinamicas del Macrocrimen Urbano y Rural</t>
  </si>
  <si>
    <r>
      <t>22-016700</t>
    </r>
    <r>
      <rPr>
        <b/>
        <sz val="14"/>
        <rFont val="Calibri"/>
        <family val="2"/>
        <scheme val="minor"/>
      </rPr>
      <t xml:space="preserve"> (Por revisar)</t>
    </r>
  </si>
  <si>
    <r>
      <t>Estrategias de convivencia y paz (</t>
    </r>
    <r>
      <rPr>
        <b/>
        <sz val="11"/>
        <rFont val="Arial"/>
        <family val="2"/>
      </rPr>
      <t>Por revisar</t>
    </r>
    <r>
      <rPr>
        <b/>
        <sz val="8"/>
        <rFont val="Arial"/>
        <family val="2"/>
      </rPr>
      <t>)</t>
    </r>
  </si>
  <si>
    <t>Secretaría de Gobierno</t>
  </si>
  <si>
    <t xml:space="preserve">SOPORTE TÉCNICO Y ACTUALIZACIÓN  SOFTWARE </t>
  </si>
  <si>
    <t>CARLOS MARIO MARIN MARIN</t>
  </si>
  <si>
    <t>GERENTE</t>
  </si>
  <si>
    <t>3838190</t>
  </si>
  <si>
    <t>carlosalberto.marin@antioquia.gov.co</t>
  </si>
  <si>
    <t>Movilidad segura en el Departamento de Antioquia</t>
  </si>
  <si>
    <t>Municipios adscritos al convenio de regulación y control.</t>
  </si>
  <si>
    <t>Fortalecimiento Institucional en Transporte y Tránsito en el Departamento de Antioquia</t>
  </si>
  <si>
    <t>08-0003</t>
  </si>
  <si>
    <t>2017060053416</t>
  </si>
  <si>
    <t>QUIPUX S.A.S</t>
  </si>
  <si>
    <t>ADQUISISCION DE TIQUETES AEREOS VF 600002262</t>
  </si>
  <si>
    <t>VICTORIA E RAMIREZ VELEZ</t>
  </si>
  <si>
    <t>SECRETARIA DE GOBIERNO</t>
  </si>
  <si>
    <t>3838301</t>
  </si>
  <si>
    <t>victoria.ramirez@antioquia.gov.co</t>
  </si>
  <si>
    <t>Recursos de Funcionamiento</t>
  </si>
  <si>
    <t>ABORDO VIAJES Y TURISMO</t>
  </si>
  <si>
    <t>Se traslada CDP a la Secretaría General por un valor de $ 30000000</t>
  </si>
  <si>
    <t>ADQUISISCION DE TIQUETES AEREOS</t>
  </si>
  <si>
    <t>Se traslada CDP a la Secretaría General-Subsecretaría Logistica, por un valor de $ 60000000</t>
  </si>
  <si>
    <t>SUMINISTRO DE VIVERES CARCEL YARUMITO VF 600002270</t>
  </si>
  <si>
    <t>Mínima cuantía</t>
  </si>
  <si>
    <t>3838302</t>
  </si>
  <si>
    <t>Recursos de funcionamiento</t>
  </si>
  <si>
    <t>PROMOCION Y PROTECION DE DDHH</t>
  </si>
  <si>
    <t>CARLOS MARIO VANEGAS CALLE</t>
  </si>
  <si>
    <t>DIRECTOR DE DERECHOS HUMANOS</t>
  </si>
  <si>
    <t>3839107</t>
  </si>
  <si>
    <t>carlos.vanegas@antioquia. Gov.co</t>
  </si>
  <si>
    <t>Promoción, prevención y protección de los Derechos Humanos (DDHH) y Derecho Internacional Humanitario (DIH)</t>
  </si>
  <si>
    <t>Mesas Técnicas de Trabajo en Derechos Humanos (DDHH),  con  de planes de acción implementados.</t>
  </si>
  <si>
    <t>22-0023</t>
  </si>
  <si>
    <t>RESTITUCION DE TIERRAS</t>
  </si>
  <si>
    <t>Sub secretario de seguridad y convivencia ciudadana</t>
  </si>
  <si>
    <t>3838353</t>
  </si>
  <si>
    <t>Protección, restablecimiento de los derechos y reparación individual y colectiva a las  víctimas del conflicto armado.</t>
  </si>
  <si>
    <t xml:space="preserve">Plan de Acción territorial departamental ajustado e implementado
Estrategias comunicacionales para la difusión reconocimiento, 
protección, defensa y garantía de los Derechos Humanos (DDHH) y la resolución pacífica de conflictos. 
</t>
  </si>
  <si>
    <t>14-0061</t>
  </si>
  <si>
    <t>EDUCACION Y REGULACION VIAL VF 600002268</t>
  </si>
  <si>
    <t>3839336</t>
  </si>
  <si>
    <t>Municipios sin organismos de tránsito con Programas Integrales en Seguridad Vial</t>
  </si>
  <si>
    <t>Apoyo en su logistica e inteligencia a la fuerza pública y organismos de seguridad en
Antioquia</t>
  </si>
  <si>
    <t>22-0173</t>
  </si>
  <si>
    <t>POLICIA NACIONAL</t>
  </si>
  <si>
    <t>72121400</t>
  </si>
  <si>
    <t>CONSTRUCCION, MENTENIMIENTO Y ADECUACIONES FUERZA PUBLICA</t>
  </si>
  <si>
    <t>HUGO ALBERTO PARRA GALEANO</t>
  </si>
  <si>
    <t>3838330</t>
  </si>
  <si>
    <t>hugo.parra@antioquia.gov.co</t>
  </si>
  <si>
    <t>Fortalecimiento a la Seguridad y Orden Público</t>
  </si>
  <si>
    <t>Sedes de la Fuerza Pública y Organismos de Seguridad Adecuados y Construidos</t>
  </si>
  <si>
    <t xml:space="preserve">Construcción, mejoramiento y dotación de sedes de la fuerza pública y organismos de seguridad de Antioquia </t>
  </si>
  <si>
    <t>08-0016</t>
  </si>
  <si>
    <t>Estudios, diseños, construcción, adecuación, mantenimiento e  interventoría</t>
  </si>
  <si>
    <t>80141600</t>
  </si>
  <si>
    <t>OPERACIÓN LOGISTICA OPERATIVOS FUERZA PÚBLICA, ORGASNISMOS DE SEGURIDAD Y JUSTICIA VF</t>
  </si>
  <si>
    <t xml:space="preserve">*Organismos de Seguridad y Fuerza Pública, Fortalecidos y Dotados. 
* Municipios con implementación de estrategias de prevención y promoción de justicia, seguridad y orden Público.
</t>
  </si>
  <si>
    <t>Apoyo en su Logística e Inteligencia a la Fuerza Pública y Organismos de Seguridad en Antioquia</t>
  </si>
  <si>
    <t>22-1002</t>
  </si>
  <si>
    <t>2017060108445</t>
  </si>
  <si>
    <t>METROPARQUES</t>
  </si>
  <si>
    <t xml:space="preserve">OPERACIÓN LOGISTICA OPERATIVOS FUERZA PÚBLICA, ORGASNISMOS DE SEGURIDAD Y JUSTICIA </t>
  </si>
  <si>
    <t>PAGO DE RECOMENSAS Y PROTECCION DE VÍCTIMAS Y TESTIGOS EN PRO DE LA SEGURIDAD Y LA CONVIVENCIA EN EL DEPARTAMENTO DE ANTIOQUIA VF 6000002266</t>
  </si>
  <si>
    <t>08-0011</t>
  </si>
  <si>
    <t>2017060109184</t>
  </si>
  <si>
    <t>EMPRESA PARA LA SEGURIDAD URBANA</t>
  </si>
  <si>
    <t>APOYO A LA LOGISTICA E INTELIGENCIA D ELA FUERZA PUBLICA</t>
  </si>
  <si>
    <t>Selección Abreviada</t>
  </si>
  <si>
    <t>CONSTRUCCION MANTENIMIENTO DE SEDES VF 600002423</t>
  </si>
  <si>
    <t>2017060053415</t>
  </si>
  <si>
    <t>EMPRESA DE VIVIENDA DE ANTIOQUIA</t>
  </si>
  <si>
    <t>COMBUSTIBLE FUERZA PUBLICA VF 600002460</t>
  </si>
  <si>
    <t>Suministro de combustible para Fuerza Pública, Organismos de Seguridad y Justicia</t>
  </si>
  <si>
    <t>2017060084466</t>
  </si>
  <si>
    <t>DIEGO LPEZ S.A.S</t>
  </si>
  <si>
    <t xml:space="preserve">COMBUSTIBLE FUERZA PUBLICA </t>
  </si>
  <si>
    <t>ADQUISICION DE PARQUE AUTOMOTOR (VEHÍCULOS, MOTOCICLETAS, BOTES Y MOTORES) PARA LA FUERZA PÚBLICA, ORGANISMOS DE SEGURIDAD Y J</t>
  </si>
  <si>
    <t xml:space="preserve">*Organismos de Seguridad y Fuerza Pública, Fortalecidos y Dotados. </t>
  </si>
  <si>
    <t>Compra de carros, motos para Fuerza Pública, Organismos de Seguridad y Justicia</t>
  </si>
  <si>
    <t>FORTALECIMIENTO RESPONSABILIDAD PENAL ADOLECENTES VF 600002267</t>
  </si>
  <si>
    <t>Otro tipo de contrato</t>
  </si>
  <si>
    <t>AICARDO URREGO USUGA</t>
  </si>
  <si>
    <t>DIRECTOR DE APOYO INSTITUCIONAL</t>
  </si>
  <si>
    <t>3838350</t>
  </si>
  <si>
    <t>aicardo.urrego@antioquia.gov.co</t>
  </si>
  <si>
    <t>Antioquia Convive y es Justa</t>
  </si>
  <si>
    <t>Cupos para la atención de adolescentes infractores de la Ley Penal pagados</t>
  </si>
  <si>
    <t>09-005</t>
  </si>
  <si>
    <t>2017060076783</t>
  </si>
  <si>
    <t>IPSICOL</t>
  </si>
  <si>
    <t xml:space="preserve"> TECNOLOGÍA PARA LA SEGURIDAD  -COMUNICACION MOVIL AVANTEL VF 600002265</t>
  </si>
  <si>
    <t>* Municipios con sistemas de recepción de denunicas en línea funcionando.
*Organismos de Seguridad y Fuerza Pública, Fortalecidos y Dotados.</t>
  </si>
  <si>
    <t>Implementación de tecnologías y sistemas de información para la seguridad y convivencia ciudadana en el Departamento de Antioquia</t>
  </si>
  <si>
    <t>* Municipios con sistemas de recepción de denunicas en línea funcionando.  Organismos de Seguridad y Fuerza Pública, Fortalecidos y Dotados.</t>
  </si>
  <si>
    <t>2017060108106</t>
  </si>
  <si>
    <t>AVANTEL S.A.S</t>
  </si>
  <si>
    <t xml:space="preserve">SUMINISTRO DE VIVERES CARCEL YARUMITO </t>
  </si>
  <si>
    <t>FORTALECIMIENTO (CAPACITACIÓN Y ASISTENCIA TÉCNICA) BOMBEROS</t>
  </si>
  <si>
    <t>Sistema Departamental de Bomberos</t>
  </si>
  <si>
    <t xml:space="preserve">Cuerpos de Bomberos tecnificados y capacitados </t>
  </si>
  <si>
    <t>23-00007</t>
  </si>
  <si>
    <t>FORTALECIMIENTIO TECNOLOGICO ORGANISMO DE TRANSITO</t>
  </si>
  <si>
    <t>10 Meses</t>
  </si>
  <si>
    <t>Fortalecimiento Institucional en Transporte y Transito en el Departamento de Antioquia</t>
  </si>
  <si>
    <t>Sedes operativas de Movilidad dotadas y operando</t>
  </si>
  <si>
    <t>22-0218</t>
  </si>
  <si>
    <t xml:space="preserve">COMUNICACION MOVIL AVANTEL </t>
  </si>
  <si>
    <t>* Municipios con sistemas de recepción de denunicas en línea funcionando.
Municipios con implementación de estrategias de prevención y promoción de justicia, seguridad y orden Público.
*Organismos de Seguridad y Fuerza Pública, Fortalecidos y Dotados.</t>
  </si>
  <si>
    <t>BOTES Y MOTORES FZA PUBLICA</t>
  </si>
  <si>
    <t>ATENCION VICTIMAS Y DERECHOS HUMANOS VF600002424</t>
  </si>
  <si>
    <t>10 meses y 15 días</t>
  </si>
  <si>
    <t>22-0223</t>
  </si>
  <si>
    <t>2017060089213</t>
  </si>
  <si>
    <t>EMPRESA SOCIAL DEL ESTADO HOSPITAL MENTAL DE ANTIOQUIA</t>
  </si>
  <si>
    <t>ATENCION VICTIMAS Y DERECHOS HUMANOS VF 6000002425</t>
  </si>
  <si>
    <t>22-0222</t>
  </si>
  <si>
    <t xml:space="preserve">ATENCION VICTIMAS Y DERECHOS HUMANOS </t>
  </si>
  <si>
    <t>APOYO A LA ACCION INTEGRAL CONTRA MINAS ANTIPERSONALES</t>
  </si>
  <si>
    <t>Acción Integral contra Minas Antipersonal (MAP), Munición sin Explotar (MUSE) y Artefactos Explosivos Improvisados (AEI)</t>
  </si>
  <si>
    <t xml:space="preserve">Víctimas de Minas Antipersonal (MAP), (MUSE) y (AEI) Caracterizadas
Estrategia de Educación en el Riesgo de Minas Antipersonal  y comportamientos seguros.
</t>
  </si>
  <si>
    <t>22-0075</t>
  </si>
  <si>
    <t>IMPLEMENTACION TECNOLOGICA Y SISTEMAS DE INFORMACION</t>
  </si>
  <si>
    <t>08-0014</t>
  </si>
  <si>
    <t>APOYO LOGISTICO EVENTOS</t>
  </si>
  <si>
    <t>* Municipios con implementación de estrategias de prevención y promoción de justicia, seguridad y orden Público.
*Organismos de Seguridad y Fuerza Pública, Fortalecidos y Dotados.</t>
  </si>
  <si>
    <t xml:space="preserve">FORTALECIMIENTO RESPONSABILIDAD PENAL ADOLECENTES </t>
  </si>
  <si>
    <t>OPERADOR LOGISTICO COMUNICACIONES VF600002353</t>
  </si>
  <si>
    <t>22-00224</t>
  </si>
  <si>
    <t xml:space="preserve">Traslado de CDP  a la Oficina de comunicaciones para la adición del contrato para el operador logistico </t>
  </si>
  <si>
    <t>FORTALECIMIENTO DE INTITUCIONES QUE BRINDAN SERVICIO DE JUSTICIA FORMAL Y NO FORMAL</t>
  </si>
  <si>
    <t>Casas de Justicia, Inspecciones de Policía, Comisarías de Familia, Puntos de Atención para la Conciliación en Equidad y Centros de Paz adecuados</t>
  </si>
  <si>
    <t>22-0024</t>
  </si>
  <si>
    <t>OPERADOR LOGISTICO COMUNICACIONES VF600002355</t>
  </si>
  <si>
    <t xml:space="preserve">OPERADOR LOGISTICO COMUNICACIONES </t>
  </si>
  <si>
    <t>*Organismos de Seguridad y Fuerza Pública, Fortalecidos y Dotados.</t>
  </si>
  <si>
    <t>CENTRAL DE MEDIOS VF 600002365</t>
  </si>
  <si>
    <t>Traslado de CDP  a la Oficina de comunicaciones para la adición del contrato para central de medios</t>
  </si>
  <si>
    <t>VF 6000002265 OPERADOR TELEFONIA MOVIL</t>
  </si>
  <si>
    <t xml:space="preserve">
*Organismos de Seguridad y Fuerza Pública, Fortalecidos y Dotados.</t>
  </si>
  <si>
    <t>2017060108105</t>
  </si>
  <si>
    <t>COMCEL S.A.</t>
  </si>
  <si>
    <t xml:space="preserve">OPERADOR TELEFONIA CELULAR </t>
  </si>
  <si>
    <t>4 meses y 15 días</t>
  </si>
  <si>
    <t>ELEMENTOS OFICINA</t>
  </si>
  <si>
    <t>OPERADOR LOGISTICO  VF600002354</t>
  </si>
  <si>
    <t>08-00003</t>
  </si>
  <si>
    <t>MEDIOS DE  COMUNICACION VF600002366</t>
  </si>
  <si>
    <t>SERVICIO COMUNICACIÓN MOVIL PDA VF6000002459</t>
  </si>
  <si>
    <t>2016060099711</t>
  </si>
  <si>
    <t xml:space="preserve">SERVICIO COMUNICACIÓN MOVIL PDA </t>
  </si>
  <si>
    <t>6 meses y 15 días</t>
  </si>
  <si>
    <t>APOYO E IMPLEMENTACION DE PROGRAMAS MPALES PAZES</t>
  </si>
  <si>
    <t>SUMINISTRO DE VÍVERES FUERZA PÚBLICA, ORGANISMOS DE SEGURIDAD Y JUSTICIA</t>
  </si>
  <si>
    <t>suministro de viveres  para la fuerza publica organismos de seguridady justicia en el departa,mento de antioquia</t>
  </si>
  <si>
    <t>2018060030124</t>
  </si>
  <si>
    <t>C.I PROCOLPA</t>
  </si>
  <si>
    <t>Aun no se ha asignado contratista esta en espuesta a abservaiones</t>
  </si>
  <si>
    <t>78101800</t>
  </si>
  <si>
    <t>TRANSPORTE REGISTRADURIA</t>
  </si>
  <si>
    <t>Suministro de Viveres para la Secretaria de Gobierno, Fuerza Publica y Organismos de Seguridad y Justicia en el Departamento de Antioquia</t>
  </si>
  <si>
    <t>Suministro de Viveres y Abarrotes para la Secretaria de Gobierno</t>
  </si>
  <si>
    <t>UNION TEMPORAL AC GOBERNACION</t>
  </si>
  <si>
    <t>20102301</t>
  </si>
  <si>
    <t>PRESTACIÓN DE SERVICIO DE COORDINADOR BOMBEROS</t>
  </si>
  <si>
    <t>Prestar servicios como coordinador ejecutivo de los bomberos de Antioquia en cumplimiento a la Ley 1575 del 2012, la resolucion 0661 del 2014 y la Resolucion 384 del 2017 y la resolucion 429 del 2017</t>
  </si>
  <si>
    <t>Prestar servicios como Coordinador Ejecutivo de los bomberos de Antioquia en cumplimiento a la Ley 1575</t>
  </si>
  <si>
    <t>NELSON ANTONIO ZULUAICA PATIÑO</t>
  </si>
  <si>
    <t>EN ejecución</t>
  </si>
  <si>
    <t>90101600</t>
  </si>
  <si>
    <t>ALIMENTACIÓN  REGISTRADURIA</t>
  </si>
  <si>
    <t>Suministro de viceres y abarrotes en el Depto de Antioquia sgun las necesidades presentadas por la dependencia</t>
  </si>
  <si>
    <t>2018060060025</t>
  </si>
  <si>
    <t>SAN AGUSTIN EVENTOS Y TURISMO S.A.S.</t>
  </si>
  <si>
    <t>AICARDO URREGO USUGA Y OLGA LUCIA MEJIA RESTREPO</t>
  </si>
  <si>
    <t>ALIMENTACIÓN  FONDO DE SEGURIDAD</t>
  </si>
  <si>
    <t>43211500</t>
  </si>
  <si>
    <t>DOTACIÓN  REGISTRADURIA</t>
  </si>
  <si>
    <t>5meses</t>
  </si>
  <si>
    <t>80131500</t>
  </si>
  <si>
    <t>ARRENDAMIENTO REGISTRADURIA</t>
  </si>
  <si>
    <t>20 DIAS CALENDARIO</t>
  </si>
  <si>
    <t>Recursos de Funcionamiento.</t>
  </si>
  <si>
    <t>1.2.2.9</t>
  </si>
  <si>
    <t>Arrendamiento de un inmueble para el apoyo logístico a la Registraduría Nacional del Estado Civil en los escrutinios de los comicios electorales 2018, de acuerdo a la Resolución 2201 de 2017 en jurisdicción del Departamento de Antioquia</t>
  </si>
  <si>
    <t>ATENEO PORFIRIO BARBA JACOB</t>
  </si>
  <si>
    <t>80131501</t>
  </si>
  <si>
    <t>ARRENDAMIENTOBODEGA</t>
  </si>
  <si>
    <t>9 MESES Y 22 DIAS</t>
  </si>
  <si>
    <t>90121500</t>
  </si>
  <si>
    <t>TIQUETES AEREOS</t>
  </si>
  <si>
    <t>PROYECTO INTRUDER PARA LA CONECTIVIDAD Y LICENCIAMIENTO</t>
  </si>
  <si>
    <t>15 DIAS</t>
  </si>
  <si>
    <t>Adquisición de elementos técnicos y de licenciamiento para ejecución del proyecto "proyecto intruder" presentado por el departamento de la policía antioquia.</t>
  </si>
  <si>
    <t>DAR SOSTENIBILIDAD Y SEGUIMIENTO A LOS PROYECTOS Y PROGRAMAS EN LOS COMPONENTES DE “SEGURIDAD, JUSTICIA Y DERECHOS HUMANOS”.</t>
  </si>
  <si>
    <t>Asistencia DH y DIH</t>
  </si>
  <si>
    <t>0-1011</t>
  </si>
  <si>
    <t>Dar sostenibilidad y seguimiento a los proyectos y programas en los componentes de “seguridad, justicia y derechos humanos”, por medio de una intervención integral con énfasis psicosocial en el departamento de antioquia.</t>
  </si>
  <si>
    <t>HOSPITAL MENTAL DE ANTIOQUIA (HOMO)</t>
  </si>
  <si>
    <t>DIOSELINA CORREA</t>
  </si>
  <si>
    <t>ADQUISICIÓN DE ELEMENTOS DE TECNOLOGÍA PARA LA FUERZA PÚBLICA ORGANISMO DE SEGURIDAD Y JUSTICIA, EN EL DEPARTAMENTO DE ANTIOQUIA.</t>
  </si>
  <si>
    <t>3 MESES</t>
  </si>
  <si>
    <t>                                                     1.351.997.619 </t>
  </si>
  <si>
    <t>3838329</t>
  </si>
  <si>
    <t>REALIZAR LA ENCUESTA DE PERCEPCIÓN SOBRE LA SEGURIDAD, LA CONVIVENCIA CIUDADANA Y LOS NIVELES DE VICTIMIZACIÓN DE LOS HABITANTES EN EL DEPARTAMENTO DE ANTIOQUIA</t>
  </si>
  <si>
    <t>4 MESES</t>
  </si>
  <si>
    <t>Contratación directa</t>
  </si>
  <si>
    <t>ADQUISICIÓN DE CIRCO COMO APOYO A LAS ACTIVIDADES REALIZADAS POR EL EJERCITO NACIONAL EN EL DEPARTAMENTO DE ANTIOQUIA.</t>
  </si>
  <si>
    <t>3838331</t>
  </si>
  <si>
    <t>08-0012</t>
  </si>
  <si>
    <t>Secretaría de Hacienda</t>
  </si>
  <si>
    <t>81112001</t>
  </si>
  <si>
    <t>Contratar el servicio de un sistema que permita la generación de señalización (estampillas) y un sistema de control de transporte mediante la generación sistematizada de tornaguíassu fiscalización en el Departamento de Antioquia, garantizando la interconexión al Departamento de Antioquia con el resto del país.</t>
  </si>
  <si>
    <t xml:space="preserve">Funcionamiento </t>
  </si>
  <si>
    <t>Norman Harry Posada</t>
  </si>
  <si>
    <t>Director de Rentas</t>
  </si>
  <si>
    <t>3835152</t>
  </si>
  <si>
    <t>norman.harry@antioquia.gov.co</t>
  </si>
  <si>
    <t>6306 de 2017</t>
  </si>
  <si>
    <t>SISTEMAS Y COMPUTADORES S.A</t>
  </si>
  <si>
    <t>SE PRORROGO HASTA EL 31 DE MARZO DE 2018</t>
  </si>
  <si>
    <t>Ivon Stella Hernandez Gonzalez y Cesar Cordoba</t>
  </si>
  <si>
    <t xml:space="preserve">Tecnica, Administrativa, Financiera, juridca y contable </t>
  </si>
  <si>
    <t>8107 de 2018</t>
  </si>
  <si>
    <t>SE ADJUDICO EL 28 DE MARZO DE 2018</t>
  </si>
  <si>
    <t>Silvia Elena  Ramirez, Cesar Cordoba</t>
  </si>
  <si>
    <t>El arrendador entrega a título de arrendamiento a El arrendatario módulos de seguridad para depositar mercancía decomisada por la dirección de  Rentas  Departamentales</t>
  </si>
  <si>
    <t>13 Meses</t>
  </si>
  <si>
    <t>ALMAVIVA S.A</t>
  </si>
  <si>
    <t>SE PRORROGO HASTA EL 31 DE ENERO DE 2018</t>
  </si>
  <si>
    <t>Nini Johana Hernandez Moreno</t>
  </si>
  <si>
    <t>En ejecucion</t>
  </si>
  <si>
    <t>80111620</t>
  </si>
  <si>
    <t>Contrato interadministrativo para apoyar, en el desarrollo y ejecución de la Estrategia Integral del Control a las Rentas Ilícitas para el Fortalecimiento de las Rentas Oficiales como Fuente de Inversión social en el Departamento de Antioquia.</t>
  </si>
  <si>
    <t>Inversión</t>
  </si>
  <si>
    <t xml:space="preserve">Incremento en los Ingresos totales del Departamento </t>
  </si>
  <si>
    <t>Fortalecimiento de las rentas oficiales como fuente de inversión social en el Departamento de Antioquia</t>
  </si>
  <si>
    <t>22-1144</t>
  </si>
  <si>
    <t>Realización de operativos permanentes de control en las 9 Subregiones de Antioquia con el fin de contrarrestar el contrabando, falsificación, adulteración o explotación ilegal de las rentas propias del departamento, en lo relacionado con el impuesto al consumo de bebidas alcohólicas, tabacos y cigarrillos, la sobretasa de la gasolina, impuesto al degüello de ganado mayor y a los recursos transferidos de los juegos de suerte y azar.</t>
  </si>
  <si>
    <t>Actividades tendientes a contrarrestar el contrabando, la falsificación y evasión en las diferentes Rentas Departamentales, fortaleciendo las relaciones con entidades nacionales y generando mayores ingresos.</t>
  </si>
  <si>
    <t>19846-19847</t>
  </si>
  <si>
    <t xml:space="preserve">Angela Piedad Soto Marin y Daniel Gomez </t>
  </si>
  <si>
    <t>Apoyar la gestión de la Gobernación de Antioquia en el saneamiento, depuración, identificación física, jurídica, contable de los bienes fiscales y de uso público de propiedad del Departamento de Antioquia.</t>
  </si>
  <si>
    <t>Jhonatan Suarez Osorio</t>
  </si>
  <si>
    <t>Director de Bienes</t>
  </si>
  <si>
    <t>3838123</t>
  </si>
  <si>
    <t>jhonatan.suarez@antioquia.gov.co</t>
  </si>
  <si>
    <t>Análisis y registro en el nuevo sistema de 1.000 escrituras; el
estudio técnico y jurídico con su respectiva georreferenciación del 80% de los predios
identificados dentro de dichas escrituras; realizar el avalúo comercial de 800 predios
identificados y el registro contable en el módulo SAP del 100% de los predios encontrados
en las escrituras públicas que reposan en la Dirección de Bienes Muebles Inmuebles y
Seguros y que se encuentran inscritas en el viejo sistema registral.</t>
  </si>
  <si>
    <t>Mejoramiento de la Hacienda Pública del Departamento de Antioquia</t>
  </si>
  <si>
    <t>22-0154</t>
  </si>
  <si>
    <t>Estabilización de las Finanzas Departamentales, en el campo presupuestal, financiero, y contable.</t>
  </si>
  <si>
    <t>análisis y registro en el nuevo sistema de 1.000 escrituras; el
estudio técnico y jurídico con su respectiva georreferenciación del 80% de los predios
identificados dentro de dichas escrituras; realizar el avalúo comercial de 800 predios
identificados y el registro contable en el módulo SAP del 100% de los predios encontrados
en las escrituras públicas que reposan en la Dirección de Bienes Muebles Inmuebles y
Seguros y que se encuentran inscritas en el viejo sistema registral</t>
  </si>
  <si>
    <t>POLITECNICO JAIME ISAZA CADAVID</t>
  </si>
  <si>
    <t>Diana Marcela David Hincapie</t>
  </si>
  <si>
    <t>Prestación de los servicios profesionales de calificación de capacidad de pago de largo y corto plazo  (denominada técnicamente calificación nacional de largo y corto plazo para con sus pasivos financieros) de el contratante por parte de la calificadora de  conformidad con las metodologías debidamente aprobadas por la calificadora y con la regulación vigente.</t>
  </si>
  <si>
    <t xml:space="preserve"> 7 meses</t>
  </si>
  <si>
    <t>Adriana Marcela Fontalvo</t>
  </si>
  <si>
    <t xml:space="preserve">Director financiero </t>
  </si>
  <si>
    <t>3838131</t>
  </si>
  <si>
    <t>adriana.fontalvo@antioquia.gov.co</t>
  </si>
  <si>
    <t>FITCH RATINGS</t>
  </si>
  <si>
    <t>Fernando Leon Gomez Molina</t>
  </si>
  <si>
    <t xml:space="preserve">Contratar los diferentes servicios ofrecidos por la plataforma de pago electrónicos place to pay, que resuelven de manera eficiente desde el procesamiento y validación de transacciones hasta la conciliación de los pagos, el almacenamiento y la administración de documentos digitales que soportan estos pagos. </t>
  </si>
  <si>
    <t>EGM INGENIERIA SIN FRONTERAS S.A</t>
  </si>
  <si>
    <t>Juan Diego Blandon Restrepo</t>
  </si>
  <si>
    <t xml:space="preserve"> Adriana Marcela Fontalvo Restrepo</t>
  </si>
  <si>
    <t xml:space="preserve">En ejecucion </t>
  </si>
  <si>
    <t>Contrato interadministrativo para apoyar y acompañar  la fase 2 de la etapa de preparación obligatoria hacia el nuevo régimen de contabilidad pública  en convergencia a las normas internacionales de contabilidad para entidades del sector público según resolución 533 de 2015, 414 de 2014, 693 y 706 de diciembre de 2016 emitidas por la contaduría general de la nación - CNG.- código de necesidad 16455, termina el 31 de diciembre de 2017.-</t>
  </si>
  <si>
    <t>implementación de la fase del proyecto “Preparación Obligatoria”.</t>
  </si>
  <si>
    <t>Dar aplicabilidad a la Resolución 533 de 2015, emitida por la Contaduría General de la Nación sobre el nuevo marco normativo para entidades de gobierno.</t>
  </si>
  <si>
    <t>22-0089</t>
  </si>
  <si>
    <t xml:space="preserve">Implementación de la segunda fase del proyecto </t>
  </si>
  <si>
    <t xml:space="preserve">Luz Aide Correa  y Angela Piedad Soto Marin </t>
  </si>
  <si>
    <t>Contrato interadministrativo para apoyar y acompañar  la fase 3 de la etapa de preparación obligatoria hacia el nuevo régimen de contabilidad pública  en convergencia a las normas internacionales de contabilidad para entidades del sector público según resolución 533 de 2015, 414 de 2014, 693 y 706 de diciembre de 2016 emitidas por la contaduría general de la nación - CNG.- código de necesidad 16455, termina el 31 de diciembre de 2017.-</t>
  </si>
  <si>
    <t xml:space="preserve">Luz Aide Correa </t>
  </si>
  <si>
    <t xml:space="preserve">Directora Contabilidad </t>
  </si>
  <si>
    <t>luz.correa@antioquia.gov.co</t>
  </si>
  <si>
    <t>Aplicación del Marco normativo para la Implementación de las normas Internacionales emitido por la CGN, mediante la Resolución 533 de Octubre de 2015, en el Departamento de Antioquia.</t>
  </si>
  <si>
    <t xml:space="preserve">Implementación de la tercera fase del proyecto </t>
  </si>
  <si>
    <t>Contrato interadministrativo para apoyar y asesorar a todas las Dependencias y/o Direcciones de la Secretaría de Hacienda Departamental, tendientes a desarrollar o implementar diferentes acciones específicas con el fin de fortalecer financiera y fiscalmente al Departamento de Antioquia, en el campo presupuestal, financiero, contable, de impuestos, tesorería y de bienes.</t>
  </si>
  <si>
    <t>Angela Piedad Soto Marin</t>
  </si>
  <si>
    <t>Subsecretaria Financiera - Tesorero</t>
  </si>
  <si>
    <t>3838048</t>
  </si>
  <si>
    <t>angela.soto@antioquia.gov.co</t>
  </si>
  <si>
    <t>Desarrollar o implementar diferentes acciones específicas con el fin de fortalecer financiera y fiscalmente el Departamento de Antioquia propiciando un escenario financiero que haga viable el Departamento de Antioquia y lograr financiar el Plan de Desarrollo 2016-2019 “Antioquia Piensa en Grande”.</t>
  </si>
  <si>
    <t>Angela Piedad Soto Marin ,Juan Diego Blandon Restrepo, luz Aide Correa Aguirre</t>
  </si>
  <si>
    <t>84131501</t>
  </si>
  <si>
    <t>Contratar el Programa General de Seguros del Departamento de Antioquia y La Contraloria General de Antioquia.</t>
  </si>
  <si>
    <t>Director Bienes Muebles, Inmeubles y Seguros</t>
  </si>
  <si>
    <t xml:space="preserve"> </t>
  </si>
  <si>
    <t>Fortalecer y dar continuidad a la gestión tributarias del impuesto de registro y estampilla prodesarrollo- C.C Magdalena</t>
  </si>
  <si>
    <t xml:space="preserve">28 meses </t>
  </si>
  <si>
    <t>CAMARA DE COMERCIO DE MAGDALENA MEDIO</t>
  </si>
  <si>
    <t>Andres Felipe Castaño Castañeda</t>
  </si>
  <si>
    <t>Fortalecer y dar continuidad a la gestión tributarias del impuesto de registro y estampilla prodesarrollo- C.C Aburrá Sur</t>
  </si>
  <si>
    <t>CCAMARA DE ABURRA SUR</t>
  </si>
  <si>
    <t xml:space="preserve">Fortalecer y dar continuidad a la gestión tributarias del impuesto de registro y estampilla prodesarrollo- C.C Medellín </t>
  </si>
  <si>
    <t>CAMARA DE COMERCIO DE MEDELLIN</t>
  </si>
  <si>
    <t>Fortalecer y dar continuidad a la gestión tributarias del impuesto de registro y estampilla prodesarrollo- C.C Oriente</t>
  </si>
  <si>
    <t>CAMARA DE COMERCIO DE ORIENTE</t>
  </si>
  <si>
    <t>Fortalecer y dar continuidad a la gestión tributarias del impuesto de registro y estampilla prodesarrollo- C.C Urabá</t>
  </si>
  <si>
    <t>CAMARA DE COMERCIO DE URABA</t>
  </si>
  <si>
    <t>Avaluó comercial de los bienes muebles del departamento de Antioquia</t>
  </si>
  <si>
    <t>Minima Cuantia</t>
  </si>
  <si>
    <t>No solicitadas</t>
  </si>
  <si>
    <t>Mantenimiento y Adecuación de Bienes Inmuebles propiedad del Departamento de Antioquia</t>
  </si>
  <si>
    <t>Adquisición de tiquetes aéreos para la Gobernación de Antioquia-Secretaria de Hacienda</t>
  </si>
  <si>
    <t>Melissa Urrego Mejia</t>
  </si>
  <si>
    <t>Profesional Universitaria</t>
  </si>
  <si>
    <t>melissa.urrego@antioquia,gov.co</t>
  </si>
  <si>
    <t>SATENA</t>
  </si>
  <si>
    <t>SE LE ENVIO EL CDP A LA SECRETARIA GENERAL LA CUAL ADELANTA EL PROCESO</t>
  </si>
  <si>
    <t>PRESTACION DE SERVICIOS DE OPERADOR DE TELEFONIA CELULAR PARA LA GOBERNACIÓN DE ANTIOQUIA</t>
  </si>
  <si>
    <t>28 Meses</t>
  </si>
  <si>
    <t>3839371</t>
  </si>
  <si>
    <t>Comunicación celular S.A. COMCEL S.A.</t>
  </si>
  <si>
    <t>81111500                    81112100</t>
  </si>
  <si>
    <t>SERVICIO DE CONECTIVIDAD DE INTERNET PARA LA GOBERNACION DE ANTIOQUIA Y SUS SEDES EXTERNAS</t>
  </si>
  <si>
    <t>16 Meses</t>
  </si>
  <si>
    <t>VALOR + SAS</t>
  </si>
  <si>
    <t>Alexandar Arias Ocampo</t>
  </si>
  <si>
    <t xml:space="preserve">Prestación de servicios de transporte terrestre automotor para apoyar la gestión de la Secretaría de Hacienda </t>
  </si>
  <si>
    <t>Director Rentas</t>
  </si>
  <si>
    <t xml:space="preserve">U.T . GOBERNACION DE ANTIOQUIA </t>
  </si>
  <si>
    <t>ESTE CONTRATO ESTA EN CABEZ DE LA SECRETARIA GENERAL</t>
  </si>
  <si>
    <t xml:space="preserve">Javier Gelvez Albarracin </t>
  </si>
  <si>
    <t>Contrato Interadministrativo de mandato para la promoción, creación, elaboración, desarrollo y conceptualización de las campañas, estrategias y necesidades comunicacionales de la Gobernación de Antioquia</t>
  </si>
  <si>
    <t>3838171</t>
  </si>
  <si>
    <t>TELEANTIOQUIA</t>
  </si>
  <si>
    <t>SE REALIZO PRORROGA POR 6 MESES  Y SE LE ENVIO CDP DE VF A LA OFICINA DE COMUNICACIONES</t>
  </si>
  <si>
    <t>Ines Elvira Arango Valencia</t>
  </si>
  <si>
    <t>Gerencia Indígena</t>
  </si>
  <si>
    <t>43212111</t>
  </si>
  <si>
    <t>Tiquetes Aereos</t>
  </si>
  <si>
    <t>APROBADA</t>
  </si>
  <si>
    <t>Gloria María Múnera Velásquez</t>
  </si>
  <si>
    <t>3835591</t>
  </si>
  <si>
    <t>gloria.munera@antioquia.gov.co</t>
  </si>
  <si>
    <t>Indígenas con Calidad de Vida</t>
  </si>
  <si>
    <t>Funcionamiento</t>
  </si>
  <si>
    <t>FUNCIONAMIENTO</t>
  </si>
  <si>
    <t>Proceso Adelantado por la Secretaría General</t>
  </si>
  <si>
    <t>Gloria María Múnera Velasquez</t>
  </si>
  <si>
    <t>COMPRA DE SILLAS PARA AUDITORIO DE LA GERENCIA INDIGENA</t>
  </si>
  <si>
    <t>3839075</t>
  </si>
  <si>
    <t>Se trasladarán los recursos para que el Proceso sea Adelantado por la Secretaría General</t>
  </si>
  <si>
    <t>Prestar servicio para la atención de diferentes eventos capacitación y atención politcas públicas  indígena del Departamento de Antioquia.</t>
  </si>
  <si>
    <t>9meses</t>
  </si>
  <si>
    <t>Fortalecimiento de la gobernabilidad, administración y jurisdicción de los pueblos indígenas</t>
  </si>
  <si>
    <t>Fortalecimiento de la gobernabilidad,administración y Jurisdiccion indigena Antioquia</t>
  </si>
  <si>
    <t>Apoyo a talleres de capacitacion</t>
  </si>
  <si>
    <t>Apoyo talleres de capacitación</t>
  </si>
  <si>
    <t>Empro Evento Organización y Logística</t>
  </si>
  <si>
    <t>Suministrar elementos de dotacion y logistica para atención social en comunidades indígenas de acuerdo a sus planes de vida</t>
  </si>
  <si>
    <t>Ana Isabel Cruz Gaviria</t>
  </si>
  <si>
    <t>3838663</t>
  </si>
  <si>
    <t>ana.cruz@antioquia.gov.co</t>
  </si>
  <si>
    <t>Planes de vida para comunidades indigenas del Departamento de Antioquia</t>
  </si>
  <si>
    <t>Suministro de bienes sociales</t>
  </si>
  <si>
    <t>Planes de Vida</t>
  </si>
  <si>
    <t xml:space="preserve">Grecia María Morales </t>
  </si>
  <si>
    <t>Adicion  al  convenio:  Adelantar actividades necesarias para  la realización de procedimientos de constitución, ampliación, saneamiento y reestructuración de los resguardos  indígenas priorizados en el Departamento de Antioquia</t>
  </si>
  <si>
    <t>Régimen Especial - Organismos Internacionales</t>
  </si>
  <si>
    <t>Berta Inés Ochoa Zapata</t>
  </si>
  <si>
    <t>3838662</t>
  </si>
  <si>
    <t>berta.ochoa@antioquia.gov.co</t>
  </si>
  <si>
    <t>070051001</t>
  </si>
  <si>
    <t>Tener la claridad de los territorios que se gobiernan, genera un fortalecimiento en el gobierno propio</t>
  </si>
  <si>
    <t>Tramites para la constitución de Resguardos indígenas</t>
  </si>
  <si>
    <t>AMAZON CONSERVATION TEAM</t>
  </si>
  <si>
    <t>FORTALECIMIENTO DEL SECTOR ARTESANAL POR MEDIO DEL ALISTAMIENTO PARA EL ACCESO A MERCADOS MEDIANTE LA PARTICIPACIÓN EN LA FERIA EXPOARTESANO 2018.</t>
  </si>
  <si>
    <t>Grecia María Morales</t>
  </si>
  <si>
    <t>3835588</t>
  </si>
  <si>
    <t>grecia.morales@antioquia.gov.co</t>
  </si>
  <si>
    <t>Elaboración de estudios de ordenamiento territorial indigena en Antioquia</t>
  </si>
  <si>
    <t>Apoyar Planes de Vida indígena</t>
  </si>
  <si>
    <t>Palacio de expocisiones</t>
  </si>
  <si>
    <t>Este proceso será adelantado por la Secretaria de Productividad</t>
  </si>
  <si>
    <t>Contrato interadministrativo de prestación de servicios como operador logístico para diseñar, producir, organizar y operar  integralmentente los eventos institucionales de la Goberancion de Antiquia</t>
  </si>
  <si>
    <t>3838664</t>
  </si>
  <si>
    <t>070051002</t>
  </si>
  <si>
    <t>Apoyo actividades que mejoren la gobernabilidad</t>
  </si>
  <si>
    <t>Este proceso será adelantado por la Oficina de Comunicaciones</t>
  </si>
  <si>
    <t>Andrea Vesga Wagner</t>
  </si>
  <si>
    <t>ARTICULAR ESTRATEGIAS PARA LA IMPLEMENTACIÓN DE CONVITES CIUDADANOS
PARTICIPATIVOS EN EL MUNICIPIO DE URRAO, BUSCANDO EL FORTALECIMIENTO Y
DINAMIZACIÓN DE LA PARTICIPACION CIUDADANA</t>
  </si>
  <si>
    <t xml:space="preserve">4 meses </t>
  </si>
  <si>
    <t>3838665</t>
  </si>
  <si>
    <t>070051003</t>
  </si>
  <si>
    <t>Municipio de Urrao</t>
  </si>
  <si>
    <t>Este proceso será adelantado por la Secretaria de Participación Ciudadana</t>
  </si>
  <si>
    <t>John Jairo Guerra A</t>
  </si>
  <si>
    <t>Apoyar la guardia indígena a través de la dotación de implementos para el desarrollo de sus funciones en el Departamento de Antioquia</t>
  </si>
  <si>
    <t>John Jairo Guerra Acosta</t>
  </si>
  <si>
    <t>johnjairo.guerra@antioquia.gov.co</t>
  </si>
  <si>
    <t>Mejorar la capacidad de la Guardia indígena</t>
  </si>
  <si>
    <t>Capacitación y dotación de Guardia indígena</t>
  </si>
  <si>
    <t xml:space="preserve">Mejoramiento de Casas de Paso </t>
  </si>
  <si>
    <t>Mejorar los centros de paso para autoridades indígenas</t>
  </si>
  <si>
    <t>Mejoramiento de Casas de paso</t>
  </si>
  <si>
    <t xml:space="preserve">John Jairo Guerra Acosta
Grecia María Morales </t>
  </si>
  <si>
    <t>Tipo B2: Supervisión colegiada</t>
  </si>
  <si>
    <t>Apoyo iniciativas de emprendimiento  indígena</t>
  </si>
  <si>
    <t>Programa de emprendimiento para asociaciones indígenas</t>
  </si>
  <si>
    <t>Emprendimiento empresas indigenas</t>
  </si>
  <si>
    <t>Cofinanciar Convite comunitario para mejorar calidad de vida</t>
  </si>
  <si>
    <t>Mejorar la capacidad calidad de vida de comunidades indigenas</t>
  </si>
  <si>
    <t>Convites comunitarios</t>
  </si>
  <si>
    <t>Prestar servicio de apoyo integral para la atención de diferentes eventos intervensón social indígena del Departamento de Antioquia.</t>
  </si>
  <si>
    <t>Fortalecer la implementación de los planes de Ordenamiento Territorial y ambiental, por medio de acciones concertadas con las comunidades indígenas de Urabá y Occidente.</t>
  </si>
  <si>
    <t>Realizar el ordenamiento territorial y ambiental en territorios indígenas del Uraba.</t>
  </si>
  <si>
    <t>Apoyo a comunidades con ordenamiento territorial</t>
  </si>
  <si>
    <t xml:space="preserve">Rescatar la memoria cultural </t>
  </si>
  <si>
    <t>Estimulos artisticos para indígenas</t>
  </si>
  <si>
    <t>Desarrollar un proceso que  promueva el enfoque diferencial integral y fortalezca la diversidad cultural de los territorios de los grupos poblacionales en Antioquia.</t>
  </si>
  <si>
    <t>Gerencia de Infancia, Adolescencia y Juventud</t>
  </si>
  <si>
    <t>Integrar esfuerzos para la promoción del desarrollo integral temprano de la primera infancia bajo la modalidad Familiar, en el municipio de La Pintada.</t>
  </si>
  <si>
    <t>Recursos Nacionales</t>
  </si>
  <si>
    <t>Santiago Morales Quijano</t>
  </si>
  <si>
    <t>Jurídico</t>
  </si>
  <si>
    <t>3839245</t>
  </si>
  <si>
    <t>santiago.morales@antioquia.gov.co</t>
  </si>
  <si>
    <t>Estrategia Departamental Buen Comienzo Antioquia</t>
  </si>
  <si>
    <t>*Niños y niñas de cero a cinco años de áreas rurales y atendidos integralmente con enfoque diferencial anual
*Niños y niñas de cero a cinco años de áreas urbanas atendidos integralmente con enfoque diferencial anual
*Madres gestantes con atención integral anual
*Madres lactantes con atención integral anual</t>
  </si>
  <si>
    <t>*Implementación Estrategia Buen Comienzo en Antioquia</t>
  </si>
  <si>
    <t>07-0061</t>
  </si>
  <si>
    <t>*33 .486 niños y niñas rurales
*19.666 niños y niñas urbanos
*1910 madres gestantes
*4119 madres Lactantes</t>
  </si>
  <si>
    <t>*Atención integral de calidad</t>
  </si>
  <si>
    <t>ESE Hospital Antonio Roldan Betancur de La Pintada</t>
  </si>
  <si>
    <t>Consorcio Interventor BCA 2018</t>
  </si>
  <si>
    <t>Técnica, jurídica, administrativa, contable y financiera</t>
  </si>
  <si>
    <t>Integrar esfuerzos para la promoción del desarrollo integral temprano de la primera infancia bajo el modelo flexible Buen Comienzo Antioquia en el municipio de Bello y para la implementación del Sistema Departamental de Gestión del Desarrollo Integral Temprano</t>
  </si>
  <si>
    <t>ESE Hospital Bello Salud</t>
  </si>
  <si>
    <t>Integrar esfuerzos para la promoción del desarrollo integral temprano de la primera infancia bajo la modalidad familiar, en el municipio de Amalfí</t>
  </si>
  <si>
    <t xml:space="preserve">ESE Hospital El Carmen de Amalfi </t>
  </si>
  <si>
    <t>Integrar esfuerzos para la promoción del desarrollo integral temprano de la primera infancia bajo el modelo flexible Buen Comienzo Antioquia, la modalidad institucional en los municipios Vigía del Fuerte, Murindó y Turbó; y para la implementación del Sistema Departamental de Gestión del Desarrollo Integral Temprano</t>
  </si>
  <si>
    <t>ESE Hospital Francisco Valderrama de Turbo</t>
  </si>
  <si>
    <t>Integrar esfuerzos para la promoción del desarrollo integral temprano de la primera infancia bajo la modalidad Familiar, en el municipio de Jardín.</t>
  </si>
  <si>
    <t>ESE Hospital Gabriel Pelaez Montoya de Jardín</t>
  </si>
  <si>
    <t>Integrar esfuerzos para la promoción del desarrollo integral temprano de la primera infancia bajo la modalidad Familiar, en el municipio de Betulia.</t>
  </si>
  <si>
    <t>ESE Hospital Germán Vélez Gutierrez de Betulia</t>
  </si>
  <si>
    <t>Integrar esfuerzos para la promoción del desarrollo integral temprano de la primera infancia bajo la modalidad familiar, en el municipio de Caicedo</t>
  </si>
  <si>
    <t>ESE Hospital Guillermo Gaviria Correa de Caicedo</t>
  </si>
  <si>
    <t>Integrar esfuerzos para la promoción del desarrollo integral temprano de la primera infancia bajo la modalidad Familiar, en el municipio de San Andrés de Cuerquia.</t>
  </si>
  <si>
    <t>ESE Hospital Gustavo Gonzalez Ochoa de San Andrés de Cuerquia</t>
  </si>
  <si>
    <t>Integrar esfuerzos para la promoción del desarrollo integral temprano de la primera infancia bajo la modalidad Familiar, en el municipio de Yondó.</t>
  </si>
  <si>
    <t>ESE Hospital Hector Abad Gómez de Yondó</t>
  </si>
  <si>
    <t>Integrar esfuerzos para la promoción del desarrollo integral temprano de la primera infancia bajo la modalidad Familiar, en el municipio de Urrao.</t>
  </si>
  <si>
    <t>ESE Hospital Iván Restrepo Gómez de Urrao</t>
  </si>
  <si>
    <t>Integrar esfuerzos para la promoción del desarrollo integral temprano de la primera infancia bajo la modalidad familiar e institucional en el municipio de Mutatá</t>
  </si>
  <si>
    <t xml:space="preserve">ESE Hospital La Anunciación de Mutatá </t>
  </si>
  <si>
    <t>Integrar esfuerzos para la promoción del desarrollo integral temprano de la primera infancia bajo la modalidad Familiar, en el municipio de Ciudad Bolívar.</t>
  </si>
  <si>
    <t>ESE Hospital La Merced de Ciudad Bolívar</t>
  </si>
  <si>
    <t>Integrar esfuerzos para la promoción del desarrollo integral temprano de la primera infancia bajo la modalidad Familiar, en el municipio de Angelópolis.</t>
  </si>
  <si>
    <t>ESE Hospital La Misericordia de Angelópolis</t>
  </si>
  <si>
    <t>Integrar esfuerzos para la promoción del desarrollo integral temprano de la primera infancia bajo la modalidad familiar e institucional, en el municipio de Nechí</t>
  </si>
  <si>
    <t>ESE Hospital La Misericordia de Nechí</t>
  </si>
  <si>
    <t>Integrar esfuerzos para la promoción del desarrollo integral temprano de la primera infancia bajo el modelo flexible Buen Comienzo Antioquia, la modalidad institucional en el Municipio de Chigorodó y para la implementación del Sistema Departamento de Gestión del Desarrollo Integral Temprano</t>
  </si>
  <si>
    <t xml:space="preserve">ESE Hospital Maria Auxiliadora de Chigorodó </t>
  </si>
  <si>
    <t>Integrar esfuerzos para la promoción del desarrollo integral temprano de la primera infancia bajo la modalidad Familiar, en el municipio de Guadalupe.</t>
  </si>
  <si>
    <t>ESE Hospital Nuestra Señora de Guadalupe</t>
  </si>
  <si>
    <t>Integrar esfuerzos para la promoción del desarrollo integral temprano de la primera infancia bajo las modalidades familiar e institucional, en el municipio de Guarne</t>
  </si>
  <si>
    <t>ESE Hospital Nuestra Señora de La Candelaria de Guarne</t>
  </si>
  <si>
    <t>Integrar esfuerzos para la promoción del desarrollo integral temprano de la primera infancia bajo el modelo flexible Buen Comienzo Antioquia y para la implementación del Sistema Departamental de Gestión del Desarrollo Integral Temprano en el municipio de Dabeiba</t>
  </si>
  <si>
    <t xml:space="preserve">ESE Hospital Nuestra Señora del Perpetuo Socorro de Dabeiba </t>
  </si>
  <si>
    <t>Integrar esfuerzos para la promoción del desarrollo integral temprano de la primera infancia bajo la modalidad Familiar, en el municipio de Puerto Nare.</t>
  </si>
  <si>
    <t>ESE Hospital Octavio Olivares de Puerto Nare</t>
  </si>
  <si>
    <t>Integrar esfuerzos para la promoción del desarrollo integral temprano de la primera infancia bajo el modelo flexible Buen Comienzo Antioquia y las modalidades familiar e institucional, en los municipios de Necoclí, San Pedro de Urabá y San Juan de Urabá; y para la implementación del Sistema Departamental de Gestión del Desarrollo Integral Temprano</t>
  </si>
  <si>
    <t>ESE Hospital Oscar Emiro Vergara Cruz de San Pedro de Urabá</t>
  </si>
  <si>
    <t>Integrar esfuerzos para la promoción del desarrollo integral temprano de la primera infancia bajo la modalidad Familiar, en el municipio de Alejandría.</t>
  </si>
  <si>
    <t>ESE Hospital Pbro. Luis Felipe Arbeláez de Alejandría</t>
  </si>
  <si>
    <t xml:space="preserve">Integrar esfuerzos para la promoción del desarrollo integral temprano de la primera infancia bajo la modalidad institucional, en el municipio de San Rafael </t>
  </si>
  <si>
    <t>ESE Hospital Presbitero  Alonso Maria Giraldo San Rafael</t>
  </si>
  <si>
    <t>Integrar esfuerzos para la promoción del desarrollo integral temprano de la primera infancia bajo la modalidad Familiar, en el municipio de Betania.</t>
  </si>
  <si>
    <t>ESE Hospital San Antonio de Betania</t>
  </si>
  <si>
    <t>Integrar esfuerzos para la promoción del desarrollo integral temprano de la primera infancia bajo la modalidad Familiar, en el municipio de Buriticá.</t>
  </si>
  <si>
    <t>ESE Hospital San Antonio de Buriticá</t>
  </si>
  <si>
    <t xml:space="preserve">Integrar esfuerzos para la promoción del desarrollo integral temprano de la primera infancia bajo la modalidad familiar, en el municipio de Cisneros </t>
  </si>
  <si>
    <t>ESE Hospital San Antonio de Cisneros</t>
  </si>
  <si>
    <t>Integrar esfuerzos para la promoción del desarrollo integral temprano de la primera infancia bajo la modalidad Familiar, en el municipio de Peque.</t>
  </si>
  <si>
    <t>ESE Hospital San Francisco de Peque</t>
  </si>
  <si>
    <t>Integrar esfuerzos para la promoción del desarrollo integral temprano de la primera infancia bajo la modalidad Familiar, en el municipio de Giraldo.</t>
  </si>
  <si>
    <t>ESE Hospital San Isidro de Giraldo</t>
  </si>
  <si>
    <t>Integrar esfuerzos para la promoción del desarrollo integral temprano de la primera infancia bajo la modalidad Familiar, en el municipio de Nariño.</t>
  </si>
  <si>
    <t>ESE Hospital San Joaquín de Nariño</t>
  </si>
  <si>
    <t>Integrar esfuerzos para la promoción del desarrollo integral temprano de la primera infancia bajo la modalidad Familiar, en el municipio de Anorí.</t>
  </si>
  <si>
    <t>ESE Hospital San Juan de Dios de Anorí</t>
  </si>
  <si>
    <t>Integrar esfuerzos para la promoción del desarrollo integral temprano de la primera infancia bajo la modalidad Familiar, en el municipio de Concordia.</t>
  </si>
  <si>
    <t>ESE Hospital San Juan de Dios de Concordia</t>
  </si>
  <si>
    <t>Integrar esfuerzos para la promoción del desarrollo integral temprano de la primera infancia bajo la modalidad familiar en el municipio de Ituango y para la implementación del Sistema Departamental de Gestión del Desarrollo Integral Temprano</t>
  </si>
  <si>
    <t xml:space="preserve">ESE Hospital San Juan de Dios de Ituango </t>
  </si>
  <si>
    <t>Integrar esfuerzos para la promoción del desarrollo integral temprano de la primera infancia bajo la modalidad familiar, en el municipio de Santa Fe de Antioquia</t>
  </si>
  <si>
    <t xml:space="preserve">ESE Hospital San Juan de Dios de Santa Fe de Antioquia </t>
  </si>
  <si>
    <t>Integrar esfuerzos para la promoción del desarrollo integral temprano de la primera infancia bajo el modelo flexible Buen Comienzo Antioquia, en el municipio de Támesis y para la implementación del Sistema Departamental de Gestión del Desarrollo Integral Temprano.</t>
  </si>
  <si>
    <t>ESE Hospital San Juan de Dios de Támesis</t>
  </si>
  <si>
    <t>Integrar esfuerzos para la promoción del desarrollo integral temprano de la primera infancia bajo la modalidad Familiar, en el municipio de Titiribí.</t>
  </si>
  <si>
    <t>ESE Hospital San Juan de Dios de Titiribí</t>
  </si>
  <si>
    <t>Integrar esfuerzos para la promoción del desarrollo integral temprano de la primera infancia bajo la modalidad Familiar, en el municipio de Valdivia.</t>
  </si>
  <si>
    <t>ESE Hospital San Juan de Dios de Valdivia</t>
  </si>
  <si>
    <t>Integrar esfuerzos para la promoción del desarrollo integral temprano de la primera infancia bajo la modalidad Familiar, en el municipio de Valparaíso.</t>
  </si>
  <si>
    <t>ESE Hospital San Juan de Dios de Valparaíso</t>
  </si>
  <si>
    <t>Integrar esfuerzos para la promoción del desarrollo integral temprano de la primera infancia bajo el modelo flexible Buen Comienzo Antioquia, en el municipio de Yarumal y para la implementación del Sistema Departamental de Gestión del Desarrollo Integral Temprano.</t>
  </si>
  <si>
    <t>ESE Hospital San Juan de Dios de Yarumal</t>
  </si>
  <si>
    <t>Integrar esfuerzos para la promoción del desarrollo integral temprano de la primera infancia bajo la modalidad Familiar, en el municipio de Liborina.</t>
  </si>
  <si>
    <t>ESE Hospital San Lorenzo de Liborina</t>
  </si>
  <si>
    <t>Integrar esfuerzos para la promoción del desarrollo integral temprano de la primera infancia bajo la modalidad familiar en el municipio de San Jerónimo.</t>
  </si>
  <si>
    <t xml:space="preserve">ESE Hospital San Luis Beltran de San Jerónimo </t>
  </si>
  <si>
    <t>Integrar esfuerzos para la promoción del desarrollo integral temprano de la primera infancia bajo la modalidad Familiar, en el municipio de Sabanalarga.</t>
  </si>
  <si>
    <t>ESE Hospital San Pedro de Sabanalarga</t>
  </si>
  <si>
    <t>Integrar esfuerzos para la promoción del desarrollo integral temprano de la primera infancia bajo la modalidad Familiar, en el municipio de Andes.</t>
  </si>
  <si>
    <t>ESE Hospital San Rafael de Andes</t>
  </si>
  <si>
    <t>Integrar esfuerzos para la promoción del desarrollo integral temprano de la primera infancia bajo la modalidad familiar, en el municipio de Girardota</t>
  </si>
  <si>
    <t xml:space="preserve">ESE Hospital San Rafael de Girardota </t>
  </si>
  <si>
    <t>Integrar esfuerzos para la promoción del desarrollo integral temprano de la primera infancia bajo el modelo flexible Buen Comienzo Antioquia, en el municipio de Itagüí y para la implementación del Sistema Departamental de Gestión del Desarrollo Integral Temprano.</t>
  </si>
  <si>
    <t>ESE Hospital del Sur Gabriel Jaramillo Piedrahita</t>
  </si>
  <si>
    <t>Integrar esfuerzos para la promoción del desarrollo integral temprano de la primera infancia bajo la modalidad Familiar, en el municipio de Jericó.</t>
  </si>
  <si>
    <t>ESE Hospital San Rafael de Jericó</t>
  </si>
  <si>
    <t>Integrar esfuerzos para la promoción del desarrollo integral temprano de la primera infancia bajo la modalidad familiar en el municipio de San Luis.</t>
  </si>
  <si>
    <t xml:space="preserve">ESE Hospital San Rafael de San Luis </t>
  </si>
  <si>
    <t>Integrar esfuerzos para la promoción del desarrollo integral temprano de la primera infancia bajo la modalidad familiar, en el municipio de Santo Domingo</t>
  </si>
  <si>
    <t xml:space="preserve">ESE Hospital San Rafael de Santo Domingo </t>
  </si>
  <si>
    <t>Integrar esfuerzos para la promoción del desarrollo integral temprano de la primera infancia bajo la modalidad Familiar, en el municipio de Venecia.</t>
  </si>
  <si>
    <t>ESE Hospital San Rafael de Venecia</t>
  </si>
  <si>
    <t>Integrar esfuerzos para la promoción del desarrollo integral temprano de la primera infancia bajo la modalidad Familiar, en el municipio de Yolombó.</t>
  </si>
  <si>
    <t>ESE Hospital San Rafael de Yolombó</t>
  </si>
  <si>
    <t>Integrar esfuerzos para la promoción del desarrollo integral temprano de la primera infancia bajo la modalidad Familiar, en el municipio de Barbosa.</t>
  </si>
  <si>
    <t>ESE Hospital San Vicente de Paul de Barbosa</t>
  </si>
  <si>
    <t>Integrar esfuerzos para la promoción del desarrollo integral temprano de la primera infancia bajo la modalidad Familiar, en el municipio de Pueblorrico.</t>
  </si>
  <si>
    <t>ESE Hospital San Vicente de Paul de Pueblorrico</t>
  </si>
  <si>
    <t>Integrar esfuerzos para la promoción del desarrollo integral temprano de la primera infancia bajo la modalidad Familiar, en el municipio de Fredonia.</t>
  </si>
  <si>
    <t>ESE Hospital Santa Lucia de Fredonia</t>
  </si>
  <si>
    <t>Integrar esfuerzos para la promoción del desarrollo integral temprano de la primera infancia bajo la modalidad Familiar, en el municipio de Copacabana.</t>
  </si>
  <si>
    <t>ESE Hospital Santa Margarita de Copacabana</t>
  </si>
  <si>
    <t>Integrar esfuerzos para la promoción del desarrollo integral temprano de la primera infancia bajo la modalidad Familiar, en el municipio de Santa Bárbara.</t>
  </si>
  <si>
    <t>ESE Hospital Santa Maria de Santa Barbara</t>
  </si>
  <si>
    <t>Integrar esfuerzos para la promoción del desarrollo integral temprano de la primera infancia bajo el modelo flexible Buen Comienzo Antioquia, modalidad institucional en el municipio de Arboletes y para la implementación del Sistema Departamental de Gestión del Desarrollo Integral Temprano</t>
  </si>
  <si>
    <t>Instituto Municipal de Deportes de Arboletes - Imderar</t>
  </si>
  <si>
    <t>Integrar esfuerzos para la promoción del desarrollo integral temprano de la primera infancia bajo la modalidad Familiar e Institucional, en el municipio de El Peñol.</t>
  </si>
  <si>
    <t>ESE Hospital San Juan de Dios de El Peñol</t>
  </si>
  <si>
    <t>Integrar esfuerzos para la promoción del desarrollo integral temprano de la primera infancia bajo la modalidad Familiar, en el municipio de Caramanta</t>
  </si>
  <si>
    <t>ESE Hospital San Antonio de Caramanta</t>
  </si>
  <si>
    <t>Brindar apoyo a la realización de las acciones técnicas, administrativas, jurídicas y financieras que permitan la implementación de las políticas públicas de Primera Infancia e Infancia y Adolescencia del Departamento de Antioquia.</t>
  </si>
  <si>
    <t>*Niños y niñas de cero a cinco años de áreas rurales y urbanas atendidos integralmente</t>
  </si>
  <si>
    <t>*120 municipios con asesoría y asitencia técnica
*3000 agentes educativos cualificados</t>
  </si>
  <si>
    <t>*Atención integral de calidad
*cualificación de agentes educativos</t>
  </si>
  <si>
    <t>2017SS380001</t>
  </si>
  <si>
    <t>Universidad de Antioquia</t>
  </si>
  <si>
    <t>Adicionado en $492.282.681. Se solicita prórroga de 23 dias calendario</t>
  </si>
  <si>
    <t>Davis Isaza Martínez</t>
  </si>
  <si>
    <t xml:space="preserve">Apoyar la realización de las acciones técnicas y administrativas que permitan la implementación del programa Antioquia Joven en el Departamento de Antioquia. </t>
  </si>
  <si>
    <t>3839246</t>
  </si>
  <si>
    <t>Antioquia Joven</t>
  </si>
  <si>
    <t>Institución Universitaria Colegio Mayor de Antioquia</t>
  </si>
  <si>
    <t>Se solicita adición de 256.937.008 y prórroga de 46 días calendario</t>
  </si>
  <si>
    <t>Desarrollar acciones conjuntas para la realización de una estrategia audiovisual encaminada a promover la participación y el liderazgo de los jóvenes del departamento a través de escenarios de confrontación pacífica.</t>
  </si>
  <si>
    <t>Sociedad Televisión de Antioquia Ltda - TELEANTIOQUIA</t>
  </si>
  <si>
    <t>Prestar el servicio de Hosting dedicado para alojar el sistema de información web de la Estrategia Departamental de Atención Integral a la Primera Infancia - Buen Comienzo Antioquia </t>
  </si>
  <si>
    <t>*Familias que participan en procesos de formación para el desarrollo de capacidades parentales</t>
  </si>
  <si>
    <t>59.181 registros de matricula</t>
  </si>
  <si>
    <t>*Seguimiento a través de sistemas de información</t>
  </si>
  <si>
    <t>2017SS380002</t>
  </si>
  <si>
    <t>Gopher Group</t>
  </si>
  <si>
    <t>Integrar esfuerzos y recursos técnicos, administrativos y financieros para el desarrollo de acciones de implementación de la política de estado “De Cero a Siempre” y de la política departamental Buen Comienzo Antioquia, en el marco de la gestión intersectorial, para la promoción del desarrollo integral de la Primera Infancia.</t>
  </si>
  <si>
    <t>Hasta el 31 de Julio de 2018</t>
  </si>
  <si>
    <t>Régimen Especial - Artículo 95 Ley 489 de 1999</t>
  </si>
  <si>
    <t>Recursos nacionales</t>
  </si>
  <si>
    <t>*Atención integral de calidad
*Encuentros regionales de agentes educativos
*Cualificación de agentes educativos</t>
  </si>
  <si>
    <t>Instituto Colombiano de Bienestar Familiar - ICBF</t>
  </si>
  <si>
    <t>Consiste en un convenio marco suscrito con el ICBF, en el cual se apropian los recursos para ejecutarse en los convenios derivados.</t>
  </si>
  <si>
    <t>Alejandra Carvajal (con personal de apoyo técnico)</t>
  </si>
  <si>
    <t>Integrar esfuerzos para la promoción del desarrollo integral temprano de la primera infancia en el Departamento de Antioquia, y para la implementación del Sistema Departamental de Gestión del Desarrollo Integral Temprano.</t>
  </si>
  <si>
    <t>S2017060112156</t>
  </si>
  <si>
    <t>Fundación de atención a la niñez - FAN</t>
  </si>
  <si>
    <t>Unión Temporal Construyendo Vida con Valores 2018</t>
  </si>
  <si>
    <t>Fundación Universitaria Autonoma de las Americas</t>
  </si>
  <si>
    <t xml:space="preserve">Fundación las Golondrinas </t>
  </si>
  <si>
    <t>Corporacion Colombia Avanza</t>
  </si>
  <si>
    <t>Corporación Educativa para el Desarrollo Integral -COREDI</t>
  </si>
  <si>
    <t>Corporacion Abrazar</t>
  </si>
  <si>
    <t>Unión Temporal C-C</t>
  </si>
  <si>
    <t>Corporación Proyecto de Empuje para Colaboración y Ayuda Social -PECAS</t>
  </si>
  <si>
    <t>Adquisición de tiquetes aéreos para los funcionarios adscritos a la Gerencia de Infancia, Adolescencia y juventud</t>
  </si>
  <si>
    <t>Proceso que realizará la secretaría general. Se aportará CDP para la contratación</t>
  </si>
  <si>
    <t>Steven Cortina Yarce</t>
  </si>
  <si>
    <t>Integrar esfuerzos para la promoción del desarrollo integral temprano de la primera infancia con enfoque diferencial bajo el modelo flexible Buen Comienzo Antioquia y la modalidad familiar en los municipios de Necoclí, Arboletes, Turbo, San Juan de Urabá y San Pedro de Urabá, y para la implementación del Sistema Departamental de Gestión del Desarrollo Integral temprano.</t>
  </si>
  <si>
    <t>Corporación Dignificar</t>
  </si>
  <si>
    <t>Cualificar a agentes educativos y actores corresponsables de primera infancia, para el desarrollo de la política departamental Buen Comienzo Antioquia.</t>
  </si>
  <si>
    <t>3.2 meses</t>
  </si>
  <si>
    <t>*Niños y niñas de cero a cinco años de áreas rurales y atendidos integralmente con enfoque diferencial anual
*Niños y niñas de cero a cinco años de áreas urbanas atendidos integralmente con enfoque diferencial anual</t>
  </si>
  <si>
    <t>3 procesos de cualificación</t>
  </si>
  <si>
    <t>Cualificación de agentes educativos</t>
  </si>
  <si>
    <t>Centro de Sistemas de Antioquia S.A.S</t>
  </si>
  <si>
    <t>Pilar Álvarez Acosta</t>
  </si>
  <si>
    <t>Luz Edilma Jiménez Arias</t>
  </si>
  <si>
    <t>Trassusrisas S.A.S</t>
  </si>
  <si>
    <t>Alejandra Carvajal Román</t>
  </si>
  <si>
    <t>Realizar la interventoría integral a los procesos contractuales de la estrategia de atención integral a  la primera infancia “Buen Comienzo Antioquia”.</t>
  </si>
  <si>
    <t xml:space="preserve"> 8 meses</t>
  </si>
  <si>
    <t>2017CN380002</t>
  </si>
  <si>
    <t>Neida Elena García Pulgarín</t>
  </si>
  <si>
    <t>Secretaría de Infraestructura Física</t>
  </si>
  <si>
    <t>72141003 72141104 72141106</t>
  </si>
  <si>
    <r>
      <t>AMPLIACIÓN, RECTIFICACIÓN Y PAVIMENTACIÓN DE LA VÍA ANORÍ - EL LIMÓN EN LA SUBREGIÓN NORDESTE DEL DEPARTAMENTO DE ANTIOQUIA
Nota: El objeto figura en la planeación de la contratación de 2018 por tratarse de la</t>
    </r>
    <r>
      <rPr>
        <b/>
        <sz val="10"/>
        <rFont val="Calibri"/>
        <family val="2"/>
        <scheme val="minor"/>
      </rPr>
      <t xml:space="preserve"> vigencia futura 2018 </t>
    </r>
    <r>
      <rPr>
        <sz val="10"/>
        <rFont val="Calibri"/>
        <family val="2"/>
        <scheme val="minor"/>
      </rPr>
      <t xml:space="preserve">del contrato que fue adjudicado el 18/11/2016 
</t>
    </r>
  </si>
  <si>
    <t>22 meses</t>
  </si>
  <si>
    <t>Rodrigo Echeverry Ochoa</t>
  </si>
  <si>
    <t>3837980
3837981</t>
  </si>
  <si>
    <t xml:space="preserve">rodrigo.echeverry@antioquia.gov.co
</t>
  </si>
  <si>
    <t>Pavimentación de la Red Vial Secundaria (RVS)</t>
  </si>
  <si>
    <t>Kilómetros de Vías de la RVS pavimentadas (31050101)</t>
  </si>
  <si>
    <t>Construcción y pavimentación de vías en la Red Vial Secundaria RVS de Antioquia</t>
  </si>
  <si>
    <t>Red Vial Secundaria pavimentada</t>
  </si>
  <si>
    <t xml:space="preserve">Pavimentación El Limón-Anorí
</t>
  </si>
  <si>
    <t>5970-LIC-20-08-2016</t>
  </si>
  <si>
    <t>14703 de 23/08/2016
20511 de 11/01/2018
21449 de 03/05/2018</t>
  </si>
  <si>
    <t>S2016060093628 de 18/11/2016</t>
  </si>
  <si>
    <t xml:space="preserve">CONSORCIO DESARROLLO VIAL ANORI </t>
  </si>
  <si>
    <t xml:space="preserve">Fecha de Firma del Contrato  29 de diciembre de 2016  
Fecha de Inicio de Ejecución del Contrato  23 de enero de 2017  
Plazo de Ejecución del Contrato  22 Meses  
</t>
  </si>
  <si>
    <t xml:space="preserve">Jorge Mauricio Morales/Interventoría Externa_VELNEC S.A </t>
  </si>
  <si>
    <t>Interventoría técnica, ambiental, jurídica, administrativa, contable y/o financiera</t>
  </si>
  <si>
    <r>
      <t xml:space="preserve">INTERVENTORÍA TÉCNICA, AMBIENTAL, ADMINISTRATIVA, FINANCIERA Y LEGAL PARA LA AMPLIACIÓN, RECTIFICACIÓN Y PAVIMENTACIÓN DE LA VÍA ANORÍ - EL LIMÓN EN LA SUBREGIÓN NORDESTE DEL DEPARTAMENTO DE ANTIOQUIA
Nota: El objeto figura en la planeación de la contratación de 2018 por tratarse de la </t>
    </r>
    <r>
      <rPr>
        <b/>
        <sz val="10"/>
        <rFont val="Calibri"/>
        <family val="2"/>
        <scheme val="minor"/>
      </rPr>
      <t>vigencia futura 2018</t>
    </r>
    <r>
      <rPr>
        <sz val="10"/>
        <rFont val="Calibri"/>
        <family val="2"/>
        <scheme val="minor"/>
      </rPr>
      <t xml:space="preserve"> del contrato que fue adjudicado el 26/12/2016 </t>
    </r>
  </si>
  <si>
    <t>24 meses</t>
  </si>
  <si>
    <t>3837980 3837981</t>
  </si>
  <si>
    <t>Construcción y pavimentación de vías en la Red Vial Secundaria RVS en el Departamento de Antioquia</t>
  </si>
  <si>
    <t>Pavimentación El Limón-Anorí</t>
  </si>
  <si>
    <t>6052-CON-20-14-2016</t>
  </si>
  <si>
    <t>14704 de 23/08/2016
20512 de 11/01/2018</t>
  </si>
  <si>
    <t>S2016060100254 de 26/12/2016</t>
  </si>
  <si>
    <t xml:space="preserve">VELNEC S.A </t>
  </si>
  <si>
    <t xml:space="preserve">Fecha de Firma del Contrato  28 de diciembre de 2016  
Fecha de Inicio de Ejecución del Contrato  23 de enero de 2017  
Plazo de Ejecución del Contrato  23 Meses 
</t>
  </si>
  <si>
    <t>Jorge Mauricio Morales</t>
  </si>
  <si>
    <t>Supervisión técnica, ambiental, jurídica, administrativa, contable y/o financiera</t>
  </si>
  <si>
    <t>MEJORAMIENTO, REHABILITACION Y MANTENIMIENTO DE LAS VÍAS DE LAS SUBREGIONES DE OCCIDENTE  Y URABÁ DEL DEPARTAMENTO DE ANTIOQUIA</t>
  </si>
  <si>
    <t>Mantenimiento, mejoramiento y/o rehabilitación de la RVS</t>
  </si>
  <si>
    <t>km de vías de la RVS mantenidas, mejoradas y/o rehabilitadas en afirmado  (31050305)
km de vías de la RVS mantenidas, mejoradas y/o rehabilitadas en pavimento (31050306)
Puntos críticos de la RVS intervenidos
(31050303)</t>
  </si>
  <si>
    <t>Mantenimiento y Mejoramiento de la RVS en Antioquia</t>
  </si>
  <si>
    <t>Red vial secundaria rehabilitada y mantenida</t>
  </si>
  <si>
    <t>Obra mantenimiento rutinario
Interventoría mantenimiento rutinario
Obra intervención puntos críticos
Interventoría  puntos críticos</t>
  </si>
  <si>
    <t>LIC-20-02-2017</t>
  </si>
  <si>
    <t>20031 de 04/01/2018
20032 de 04/01/2018
20033 de 04/01/2018
20034 de 04/01/2018</t>
  </si>
  <si>
    <t>S2018060000140 de 03/01/2018</t>
  </si>
  <si>
    <t>2018-OO-20-0005</t>
  </si>
  <si>
    <t>CONSORCIO OCCIDENTE VIAL 02 (IKON GROUP SAS - 75% - RHINO INFRAESTRUCTURE SAS 25%)</t>
  </si>
  <si>
    <t>Fecha de Firma del Contrato 30 de enero de 2018
Fecha de Inicio de Ejecución del Contrato 01 de marzo de 2018
Plazo de Ejecución del Contrato 7 Meses
En trámite RPC a 17/01/2018 del contrato 2018-OO-20-0005
RESOLUCION DE ADJUDICACION LIC 20-02-2017
17-01-2018 04:35 PM 
INFORME EVALUACION LIC-20-02-2017
07-12-2017 03:58 PM
ACTA ADUDIENCIA CIERRE LIC-20-02-2017
20-11-2017 04:22 PM</t>
  </si>
  <si>
    <t xml:space="preserve">Eduardo Alfonso Herrera Zambrano/CONSOCIO BRAAVOS 03 (GRUPO POSSO SAS 70% - HUGO ALFREDO POSSO PRADO 30%) </t>
  </si>
  <si>
    <t>INTERVENTORIA TECNICA, ADMINISTRATIVA, AMBIENTAL, FINANCIERA Y LEGAL PARA EL MEJORAMIENTO, REHABILITACION Y MANTENIMIENTO DE LAS VÍAS DE LAS SUBREGIONES DE OCCIDENTE  Y URABÁ DEL DEPARTAMENTO DE ANTIOQUIA</t>
  </si>
  <si>
    <t>CON-20-03-2017</t>
  </si>
  <si>
    <r>
      <rPr>
        <strike/>
        <sz val="10"/>
        <color rgb="FFFF0000"/>
        <rFont val="Arial"/>
        <family val="2"/>
      </rPr>
      <t>20041 de 04/01/2018</t>
    </r>
    <r>
      <rPr>
        <sz val="10"/>
        <rFont val="Arial"/>
        <family val="2"/>
      </rPr>
      <t xml:space="preserve">
20226 de 09/01/2018</t>
    </r>
  </si>
  <si>
    <t>S2018060000518 de 09/01/2018</t>
  </si>
  <si>
    <t>2018-SS-20-0007</t>
  </si>
  <si>
    <t>CONSOCIO BRAAVOS 03 (GRUPO POSSO SAS 70% - HUGO ALFREDO POSSO PRADO 30%)
CONSORCIO BRAAVOS 03 INTEGRADO POR GRUPO POSSO SAS. 70% Y HUGO ALFREDO POSSO PRADO 30% representado por HUGO ALFREDO POSSO MONCADA, identificado con cédula de ciudadanía No. 88.197.628, el contrato derivado del Concurso de Méritos No. CON-20-03-2017</t>
  </si>
  <si>
    <r>
      <t xml:space="preserve">
Fecha de Firma del Contrato 05 de febrero de 2018
Fecha de Inicio de Ejecución del Contrato 01 de marzo de 2018
Plazo de Ejecución del Contrato 8 Meses
</t>
    </r>
    <r>
      <rPr>
        <sz val="10"/>
        <color rgb="FFFF0000"/>
        <rFont val="Calibri"/>
        <family val="2"/>
        <scheme val="minor"/>
      </rPr>
      <t>En trámite RPC a 17/01/2018 del contrato 2018-SS-20-0007</t>
    </r>
    <r>
      <rPr>
        <sz val="10"/>
        <color theme="1"/>
        <rFont val="Calibri"/>
        <family val="2"/>
        <scheme val="minor"/>
      </rPr>
      <t xml:space="preserve">
RESOLUCION DE ADJUDICACION
26-01-2018 03:46 PM
ACTA DE CIERRE Y APERTURA DE PROPUESTAS
30-11-2017 09:52 AM
Recursos de vigencias futuras EXCEPCIONALES 2018
LISTADO ASISTENCIA AUDIENCIA RIESGOS ACLARACION PLIEGOS CON-20-03-2017
16-11-2017 04:16 PM</t>
    </r>
  </si>
  <si>
    <t>Eduardo Alfonso Herrera Zambrano</t>
  </si>
  <si>
    <t>MEJORAMIENTO, REHABILITACION Y MANTENIMIENTO DE LAS VÍAS DE LAS SUBREGIONES NORDESTE Y MAGDALENA MEDIO DEL DEPARTAMENTO DE ANTIOQUIA</t>
  </si>
  <si>
    <t>LIC-20-03-2017</t>
  </si>
  <si>
    <t>20023 de 04/01/2018
20026 de 04/01/2018
20027 de 04/01/2018
20028 de 04/01/2018</t>
  </si>
  <si>
    <t>S2017060178918 de 28/12/2017</t>
  </si>
  <si>
    <t>2018-OO-20-0006</t>
  </si>
  <si>
    <t>INGENIERIA Y VIAS S.A.S - INGEVIAS SAS
INGEVIAS SAS;  NIT 8000298992 ; NOMBRE REPRESENTANTE LEGAL: JUAN SEBASTIAN RIVERA PALACIO</t>
  </si>
  <si>
    <t xml:space="preserve">
Fecha de Firma del Contrato 30 de enero de 2018
Fecha de Inicio de Ejecución del Contrato 01 de marzo de 2018
Plazo de Ejecución del Contrato 7 Meses
En trámite RPC a 17/01/2017 del contrato 2018-OO-20-0006
INFORME DE EVALUACION LIC-20-03-2017
07-12-2017 03:52 PM
ACTA DE CIERRE Y APERTURA DE PROPUESTAS LIC 20-03
20-11-2017 04:29 PM</t>
  </si>
  <si>
    <t xml:space="preserve">María del Rosario Palacio Sánchez/ CONSORCIO BRAAVOS 04 (GRUPO POSSO SAS 70% - HUGO ALFREDO POSSO PRADO30%) </t>
  </si>
  <si>
    <t>INTERVENTORÍA TÉCNICA, ADMINISTRATIVA, AMBIENTAL, FINANCIERA Y LEGAL PARA EL MEJORAMIENTO, REHABILITACION Y MANTENIMIENTO DE LAS VÍAS DE LAS SUBREGIONES NORDESTE Y MAGDALENA MEDIO DEL DEPARTAMENTO DE ANTIOQUIA</t>
  </si>
  <si>
    <t>CON-20-04-2017</t>
  </si>
  <si>
    <t>20040 de 04/01/2018</t>
  </si>
  <si>
    <t>S2018060000829 de 11/01/2018</t>
  </si>
  <si>
    <t>2018-SS-20-0008</t>
  </si>
  <si>
    <t xml:space="preserve"> CONSORCIO BRAAVOS 04 NIT 9011452480 (GRUPO POSSO SAS, NIT 800007208-9 70% - HUGO ALFREDO POSSO PRADO C.C. 4610382 30%); 
NOMBRE REPRESENTANTE LEGAL: HUGO ALFREDO POSSO MONCADA</t>
  </si>
  <si>
    <t>Fecha de Firma del Contrato 29 de enero de 2018
Fecha de Inicio de Ejecución del Contrato 29 de enero de 2018
Plazo de Ejecución del Contrato 8 Meses
En trámite RPC a 17/01/2017 del contrato 2018-SS-20-0008
ACTA CIERRE Y APERTURA
30-11-2017 04:27 PM
Recursos de vigencias futuras EXCEPCIONALES 2018
ACTA AUDIENCIA RIESGOS Y LISTADO
15-11-2017 05:13 PM</t>
  </si>
  <si>
    <t xml:space="preserve">Gladys Estella Hernandez S. </t>
  </si>
  <si>
    <t xml:space="preserve">MEJORAMIENTO, REHABILITACION Y MANTENIMIENTO DE LAS VÍAS DE LA SUBREGION DEL SUROESTE DEL DEPARTAMENTO DE ANTIOQUIA
</t>
  </si>
  <si>
    <t>LIC-20-05-2017</t>
  </si>
  <si>
    <t>20014 de 04/01/2018
20015 de 04/01/2018
20016 de 04/01/2018
20018 de 04/01/2018</t>
  </si>
  <si>
    <t>S2017060179120 de 29/12/2017</t>
  </si>
  <si>
    <t>2018-OO-20-0001</t>
  </si>
  <si>
    <t>EXPLANAN S.A.; NIT 8909105915 
NOMBRE REPRESENTANTE LEGAL: DAVID ARISTIZABAL ZULUAGA</t>
  </si>
  <si>
    <t>echa de Firma del Contrato 30 de enero de 2018
Fecha de Inicio de Ejecución del Contrato 13 de marzo de 2018
Plazo de Ejecución del Contrato 7 Meses
En trámite RPC a 17/01/2018 del contrato 2018-OO-20-0001
INFORME DE EVALUACION
07-12-2017 06:05 PM
ACTA DE CIERRE Y APERTURA DE PROPUESTAS LIC 20-05-2017
21-11-2017 05:28 PM</t>
  </si>
  <si>
    <t>Gloria Patricia Gómez Grisales/CONSORCIO DM O6 (DIEGO FONSECA CHAVEZ SAS 50% MEDINA Y RIVERA INGENIERO ASOCIADOS SAS 50%)</t>
  </si>
  <si>
    <t>INTERVENTORÍA TÉCNICA, ADMINISTRATIVA, AMBIENTAL, FINANCIERA Y LEGAL PARA EL MEJORAMIENTO, REHABILITACION Y MANTENIMIENTO DE LAS VÍAS DE LA SUBREGION DEL SUROESTE DEL DEPARTAMENTO DE ANTIOQUIA.</t>
  </si>
  <si>
    <t>CON-20-06-2017</t>
  </si>
  <si>
    <t>20039 de 04/01/2018</t>
  </si>
  <si>
    <t>S2018060000520 de 09/01/2018</t>
  </si>
  <si>
    <t>2018-SS-20-0003</t>
  </si>
  <si>
    <t>CONSORCIO DM O6 (DIEGO FONSECA CHAVEZ SAS 50% MEDINA Y RIVERA INGENIERO ASOCIADOS SAS 50%)</t>
  </si>
  <si>
    <r>
      <t xml:space="preserve">
Fecha de Firma del Contrato 30 de enero de 2018
Fecha de Inicio de Ejecución del Contrato 13 de marzo de 2018
Plazo de Ejecución del Contrato 8 Meses
</t>
    </r>
    <r>
      <rPr>
        <sz val="10"/>
        <color rgb="FFFF0000"/>
        <rFont val="Calibri"/>
        <family val="2"/>
        <scheme val="minor"/>
      </rPr>
      <t>En trámite RPC a 17/01/2018 del contrato 2018-SS-20-0003</t>
    </r>
    <r>
      <rPr>
        <sz val="10"/>
        <rFont val="Calibri"/>
        <family val="2"/>
        <scheme val="minor"/>
      </rPr>
      <t xml:space="preserve">
ACTA DE CIERRE Y APERTURA DE PROPUESTAS CON 20-06-2017
30-11-2017 11:50 AM
Recursos de vigencias futuras EXCEPCIONALES 2018
LISTADO DE ASISTENCIA AUDIENCIA RIESGOS CON-20-06-2017
15-11-2017 05:16 PM</t>
    </r>
  </si>
  <si>
    <t>Gloria Patricia Gómez Grisales</t>
  </si>
  <si>
    <t>MEJORAMIENTO, REHABILITACIÓN Y MANTENIMIENTO  DE LAS VÍAS DE LA SUBREGION DE ORIENTE DEL DEPARTAMENTO DE ANTIOQUIA</t>
  </si>
  <si>
    <t>LIC-20-06-2017</t>
  </si>
  <si>
    <t>20008 de 04/01/2018
20009 de 04/01/2018
20010 de 04/01/2018
20011 de 04/01/2018</t>
  </si>
  <si>
    <t>S2017060179103 de 29/12/2017</t>
  </si>
  <si>
    <t>2018-OO-20-0004</t>
  </si>
  <si>
    <t>INGENIERIA Y VIAS S.A.S - INGEVIAS SAS, NIT 8000298992
NOMBRE REPRESENTANTE LEGAL: JUAN SEBASTIAN RIVERA PALACIO</t>
  </si>
  <si>
    <t xml:space="preserve">
Fecha de Firma del Contrato 30 de enero de 2018
Fecha de Inicio de Ejecución del Contrato 01 de marzo de 2018
Plazo de Ejecución del Contrato 7 Meses
En trámite RPC a 17/01/2017 del contrato 2018-OO-20-0004
INFORME DE EVALUACION
07-12-2017 06:13 PM
ACTA DE CIERRE CON ANEXOS
23-11-2017 01:30 PM
RESPUESTA A OBSERVACION EXTEMPORANEA No 2
17-11-2017 06:16 PM
RESPUESTA A OBSERVACION EXTEMPORANEA AL PLIEGO
15-11-2017 02:35 PM</t>
  </si>
  <si>
    <t xml:space="preserve">Andrés Mauricio Rodríguez Collazos/ONSORCIO VFR (VICTOR GUILLERMO RODRIGUEZ RAMIREZ 50%, FLAVIO RICARDO JIMENEZ MEJIA 25% Y B&amp;H INGENIERIA LTDA BRYAN &amp; HODGSON INGENIERIA LIMITADA 25%) </t>
  </si>
  <si>
    <t>INTERVENTORÍA TÉCNICA, ADMINISTRATIVA, AMBIENTAL, FINANCIERA Y LEGAL PARA EL MEJORAMIENTO, REHABILITACIÓN Y MANTENIMIENTO  DE LAS VÍAS DE LA SUBREGION DE ORIENTE DEL DEPARTAMENTO DE ANTIOQUIA</t>
  </si>
  <si>
    <t>CON-20-07-2017</t>
  </si>
  <si>
    <t>20038 de 04/01/2017</t>
  </si>
  <si>
    <t>S2018060000519 de 09/01/2018</t>
  </si>
  <si>
    <t>2018-SS-20-0004</t>
  </si>
  <si>
    <t xml:space="preserve">CONSORCIO VFR; NIT 9011449974 (VICTOR GUILLERMO RODRIGUEZ RAMIREZ 50%, FLAVIO RICARDO JIMENEZ MEJIA 25% Y B&amp;H INGENIERIA LTDA BRYAN &amp; HODGSON INGENIERIA LIMITADA 25%)
NOMBRE REPRESENTANTE LEGAL: VICTOR GUILLERMO RODRIGUEZ  </t>
  </si>
  <si>
    <r>
      <t xml:space="preserve">
Fecha de Firma del Contrato 01 de febrero de 2018
Fecha de Inicio de Ejecución del Contrato 01 de marzo de 2018
Plazo de Ejecución del Contrato 8 Meses
</t>
    </r>
    <r>
      <rPr>
        <sz val="10"/>
        <color rgb="FFFF0000"/>
        <rFont val="Calibri"/>
        <family val="2"/>
        <scheme val="minor"/>
      </rPr>
      <t>En trámite RPC a 17/01/2018 del contrato 2018-SS-20-0004</t>
    </r>
    <r>
      <rPr>
        <sz val="10"/>
        <color theme="1"/>
        <rFont val="Calibri"/>
        <family val="2"/>
        <scheme val="minor"/>
      </rPr>
      <t xml:space="preserve">
ACTA AUDIENCIA CIERRE CON-20-07-2017
30-11-2017 05:22 PM
Recursos de vigencias futuras EXCEPCIONALES 2018
ACTA AUDIENCIA DE RIESGOS Y ACLARACION DE PLIEGOS CON-20-07-2017
16-11-2017 04:46 PM</t>
    </r>
  </si>
  <si>
    <t>Andrés Mauricio Rodríguez Collazos</t>
  </si>
  <si>
    <t>MEJORAMIENTO, REHABILITACION Y MANTENIMIENTO DE LAS VIAS DE LAS SUBREGIONES NORTE Y BAJO CAUCA DEL DEPARTAMENTO DE ANTIOQUIA, SE EXCLUYEN LAS VÍAS DE INFLUENCIA DEL PEAJE DE PAJARITO EN LA SUBREGIÓN NORTE.</t>
  </si>
  <si>
    <t>LIC-20-07-2017</t>
  </si>
  <si>
    <t>19997 de 04/01/2018
20000 de 04/01/2018
20003 de 04/01/2018
20006 de 04/01/2018</t>
  </si>
  <si>
    <t>S2018060000097 de 02/01/2018</t>
  </si>
  <si>
    <t>2018-OO-20-0002</t>
  </si>
  <si>
    <t>EXPLANACIONES DEL SUR S.A., con NIT 890921363-1
NOMBRE REPRESENTANTE LEGAL: JAVIER URREGO HERRERA</t>
  </si>
  <si>
    <t xml:space="preserve">
Fecha de Firma del Contrato 30 de enero de 2018
Fecha de Inicio de Ejecución del Contrato 03 de abril de 2018
Plazo de Ejecución del Contrato 7 Meses
En trámite RPC a 17/01/2018 del contrato 2018-OO-20-0002 
INFORME EVALUACION LIC-20-07-2017
 07-12-2017 04:07 PM
ACTA DE CIERRE Y APERTURA PROPUESTAS
23-11-2017 01:28 PM
RESPUESTA A OBSERVACION EXTEMPORANEA No 2
17-11-2017 06:17 PM
RESPUESTA A OBSERVACION EXTEMPORANEA AL PLIEGO
15-11-2017 02:38 PM</t>
  </si>
  <si>
    <t>Sandra Lucia Orozco Salazar/CONSORCIO INTEC BAJO CAUCA (Ingeniería y Consultoría INGECON S.A.S con un 50% y ESTUTEC S.A.S con un 50%)</t>
  </si>
  <si>
    <t>INTERVENTORÍA TÉCNICA, ADMINISTRATIVA, AMBIENTAL FINANCIERA Y LEGAL PARA El MEJORAMIENTO, REHABILITACION Y MANTENIMIENTO DE LAS VIAS DE LAS SUBREGIONES NORTE Y BAJO CAUCA DEL DEPARTAMENTO DE ANTIOQUIA, SE EXCLUYEN LAS VÍAS DE INFLUENCIA DEL PEAJE DE PAJARITO EN LA SUBREGIÓN NORTE.</t>
  </si>
  <si>
    <t>CON-20-08-2017</t>
  </si>
  <si>
    <t>20035 de 04/01/2017</t>
  </si>
  <si>
    <t>S2018060000830 de 11/01/2018</t>
  </si>
  <si>
    <t>2018-SS-20-0005</t>
  </si>
  <si>
    <t>CONSORCIO INTEC BAJO CAUCA (Ingeniería y Consultoría INGECON S.A.S con un 50% y ESTUTEC S.A.S con un 50%)</t>
  </si>
  <si>
    <r>
      <t xml:space="preserve">
Fecha de Firma del Contrato 30 de enero de 2018
Fecha de Inicio de Ejecución del Contrato 03 de abril de 2018
Plazo de Ejecución del Contrato 8 Meses
</t>
    </r>
    <r>
      <rPr>
        <sz val="10"/>
        <rFont val="Calibri"/>
        <family val="2"/>
        <scheme val="minor"/>
      </rPr>
      <t xml:space="preserve">En trámite RPC a 17/01/2018 del contrato  2018-SS-20-0005
</t>
    </r>
    <r>
      <rPr>
        <sz val="10"/>
        <color theme="1"/>
        <rFont val="Calibri"/>
        <family val="2"/>
        <scheme val="minor"/>
      </rPr>
      <t xml:space="preserve">
ACTA DE CIERRE CON-20-08-2017
30-11-2017 05:48 PM
Recursos de vigencias futuras EXCEPCIONALES 2018
ACTA DE AUDIENCIA RIESGOS Y ACLARACION PLIEGO
15-11-2017 05:06 PM</t>
    </r>
  </si>
  <si>
    <t>Jaime Arturo Ospina Giraldo</t>
  </si>
  <si>
    <t xml:space="preserve">MEJORAMIENTO, REHABILITACIÓN Y MANTENIMIENTO DE LAS VÍAS  DE INFLUENCIA DEL PEAJE DE PAJARITO DE LA SUBREGIÓN NORTE DEL DEPARTAMENTO DE ANTIOQUIA
</t>
  </si>
  <si>
    <t>Rehabilitación y mantenimiento de vías específicas con recursos del peaje Pajarito en la subregión Norte del departamento de Antioquia</t>
  </si>
  <si>
    <t>LIC-20-04-2017</t>
  </si>
  <si>
    <t>19987 de 03/01/2018</t>
  </si>
  <si>
    <t>S2018060000141 de 03/01/2018</t>
  </si>
  <si>
    <t>2018-OO-20-0003</t>
  </si>
  <si>
    <t>EXPLANAN S.A. ; NIT 8909105915
NOMBRE REPRESENTANTE LEGAL: DAVID ARISTIZABAL ZULUAGA</t>
  </si>
  <si>
    <t>Fecha de Firma del Contrato 30 de enero de 2018
Fecha de Inicio de Ejecución del Contrato 06 de marzo de 2018
Plazo de Ejecución del Contrato 7 Meses
En trámite RPC a 17/01/2018 del contrato 2018-OO-20-0003
INFORME DE EVALUACION
07-12-2017 05:28 PM
ACTA DE CIERRE Y APERTURA DE PROPUESTAS LISTADO DE ASISTENCIA HORA LEGAL ACTA DE RECIBO
21-11-2017 03:43 PM</t>
  </si>
  <si>
    <t>Hernan Giraldo Atheortua/HACE INGENIEROS S.A.S.</t>
  </si>
  <si>
    <t xml:space="preserve">INTERVENTORÍA TÉCNICA, ADMINISTRATIVA, AMBIENTAL, FINANCIERA Y LEGAL PARA EL MEJORAMIENTO, REHABILITACIÓN Y MANTENIMIENTO DE LAS VÍAS  DE INFLUENCIA DEL PEAJE DE PAJARITO DE LA SUBREGIÓN NORTE DEL DEPARTAMENTO DE ANTIOQUIA
</t>
  </si>
  <si>
    <t>CON-20-05-2017</t>
  </si>
  <si>
    <t>19988 de 03/01/2018</t>
  </si>
  <si>
    <t>S2018060000828 de 11/01/2018</t>
  </si>
  <si>
    <t>2018-SS-20-0006</t>
  </si>
  <si>
    <t>HACE INGENIEROS S.A.S.; NIT 8001297891
NOMBRE REPRESENTANTE LEGAL: ANTONIO ESTEBAN SANCHEZ</t>
  </si>
  <si>
    <t>Fecha de Firma del Contrato 29 de enero de 2018
Fecha de Inicio de Ejecución del Contrato 06 de marzo de 2018
Plazo de Ejecución del Contrato 8 Meses
En trámite RPC a 17/01/2018 del contrato 2018-SS-20-0006
ACTA DE CIERRE Y APERTURA DE PROPUESTA
30-11-2017 03:51 PM
Recursos de vigencias futuras EXCEPCIONALES 2018
ACTA DE AUDIENCIA PARA PACTAR RIESGOS Y ACLARAR PLIEGOS
15-11-2017 05:01 PM</t>
  </si>
  <si>
    <t>Hernan Giraldo Atheortua</t>
  </si>
  <si>
    <t>MEJORAMIENTO, REHABILITACIÓN Y MANTENIMIENTO DE LAS VÍAS  DE INFLUENCIA DEL PEAJE DE PAJARITO DE LA SUBREGIÓN NORTE DEL DEPARTAMENTO DE ANTIOQUIA.</t>
  </si>
  <si>
    <t>Saldo disponible para adicion de contratos de pajarito</t>
  </si>
  <si>
    <t>Edir Amparo Graciano Gómez</t>
  </si>
  <si>
    <t xml:space="preserve">81101510
</t>
  </si>
  <si>
    <r>
      <t xml:space="preserve">ESTUDIOS Y DISEÑOS </t>
    </r>
    <r>
      <rPr>
        <sz val="10"/>
        <rFont val="Calibri"/>
        <family val="2"/>
        <scheme val="minor"/>
      </rPr>
      <t xml:space="preserve">PARA EL MEJORAMIENTO, REHABILITACION Y/O PAVIMENTACION DEL TRAMO DE VIA COLORADO-NECHI (CODIGO DE VIA 25AN18) EN LA SUBREGION BAJO CAUCA DEL DEPARTAMENTO DE ANTIOQUIA
</t>
    </r>
  </si>
  <si>
    <t>Estudios y seguimientos para la planeación y desarrollo de la Infraestructura de transporte</t>
  </si>
  <si>
    <r>
      <t xml:space="preserve">Estudios de infraestructura elaborados (31050212)
</t>
    </r>
    <r>
      <rPr>
        <sz val="10"/>
        <color rgb="FFFF0000"/>
        <rFont val="Calibri"/>
        <family val="2"/>
        <scheme val="minor"/>
      </rPr>
      <t>310502000</t>
    </r>
  </si>
  <si>
    <t>Estudios de infraestructura en la Red Vial Secundaria</t>
  </si>
  <si>
    <t>Estudios y diseños realizados</t>
  </si>
  <si>
    <t>Estudios y diseños técnicos</t>
  </si>
  <si>
    <r>
      <t xml:space="preserve">20692 de 16/01/2018
</t>
    </r>
    <r>
      <rPr>
        <strike/>
        <sz val="10"/>
        <color rgb="FFFF0000"/>
        <rFont val="Calibri"/>
        <family val="2"/>
        <scheme val="minor"/>
      </rPr>
      <t>18958 de 26/09/2017</t>
    </r>
    <r>
      <rPr>
        <sz val="10"/>
        <rFont val="Calibri"/>
        <family val="2"/>
        <scheme val="minor"/>
      </rPr>
      <t xml:space="preserve">
21197 de 05/03/2018</t>
    </r>
  </si>
  <si>
    <t>S2017060178050 de 21/12/2017</t>
  </si>
  <si>
    <t>ESTRUCTURAS, INTERVENTORÍAS Y PROYECTOS S.A.S.., representado por Jaider Eugenio Sepúlveda García, mayor de edad, identificado con la Cedula de Ciudadanía N° 71.661.365, el Contrato derivado del concurso de méritos 7705</t>
  </si>
  <si>
    <t>Pendiente contratacion de la Interventoría a 13/07/2018
Fecha de Firma del Contrato 03 de mayo de 2018
Fecha de Inicio de Ejecución del Contrato 03 de mayo de 2018
Plazo de Ejecución del Contrato 3 Meses
A 27/12/2017 en trámite RPC del contrato 4600007991 
Estado del Proceso Adjudicado
RESOLUCIÓN ADJUDICACIÓN 7705 22-12-2017 12:28 PM
INFORME DE EVALUACION 7705
24-11-2017 04:52 PM
SOLICITUD DE SUBSANACIONES Y ACLARACIONES
21-11-2017 05:13 PM
ACTA DE CIERRE 7705 CON ANEXOS
15-11-2017 02:55 PM</t>
  </si>
  <si>
    <t>Oscar Ivan Osorio Pelaez</t>
  </si>
  <si>
    <t>Tipo A2: Supervisión e Interventoría Técnica</t>
  </si>
  <si>
    <t>INTERVENTORIA TECNICA, ADMINISTRATIVA, AMBIENTAL, FINANCIERA Y LEGAL PARA LOS ESTUDIOS Y DISEÑOS PARA EL MEJORAMIENTO, REHABILITACION Y/O PAVIMENTACION DEL TRAMO DE VIA COLORADO-NECHI (CODIGO DE VIA 25AN18) EN LA SUBREGION BAJO CAUCA DEL DEPARTAMENTO DE ANTIOQUIA</t>
  </si>
  <si>
    <t>3.5 meses</t>
  </si>
  <si>
    <t>Estudios de infraestructura en la red vial secundaria</t>
  </si>
  <si>
    <t>21817 de 07/06/2018
21818 de 07/06/2018</t>
  </si>
  <si>
    <t>Viene del Proceso 7968 de 2017 declarado desierto en noviembre de 2017:
Estado del Proceso  Terminado Anormalmente después de Convocado
Motivo de Terminación Anormal Después de Convocado:  NO SE PRESENTARON OFERENTES (28-11-2017 05:28 PM)</t>
  </si>
  <si>
    <t>PRESTAR EL SERVICIO DE ADMINISTRACIÓN Y OPERACIÓN DE MAQUINARIA PARA EL DEPARTAMENTO DE ANTIOQUIA</t>
  </si>
  <si>
    <t>11,5 meses</t>
  </si>
  <si>
    <t>km de vías de la RVS mantenidas, mejoradas y/o rehabilitadas en afirmado (31050305),
km de vías de la RVS mantenidas, mejoradas y/o rehabilitadas en pavimento (31050306).</t>
  </si>
  <si>
    <t>Conservación de la transitabilidad en vías en el Departamento</t>
  </si>
  <si>
    <t>Vías atendidas o mantenidas</t>
  </si>
  <si>
    <t>Kit maquinaria restaurar transitabilidad,
Fortalecimiento Institucional</t>
  </si>
  <si>
    <t>CD-20-02-2017</t>
  </si>
  <si>
    <t>19989 de 03/01/2018</t>
  </si>
  <si>
    <t>S2017060108506 de 08/1/2017</t>
  </si>
  <si>
    <t>2017-SS-20-0003</t>
  </si>
  <si>
    <t>RENTING DE ANTIOQUIA S.A.S</t>
  </si>
  <si>
    <t>Fecha de Firma del Contrato 10 de noviembre de 2017
Fecha de Inicio de Ejecución del Contrato 02 de enero de 2018
Plazo de Ejecución del Contrato 345 Dí­as
Recursos de vigencias futuras EXCEPCIONALES 2018</t>
  </si>
  <si>
    <t>Henry Alzate Aguirre</t>
  </si>
  <si>
    <t xml:space="preserve">95121634; 72141108; 72141103
</t>
  </si>
  <si>
    <t>CONSTRUCCIÓN DEL PROYECTO TÚNEL DEL TOYO Y SUS VÍAS DE ACCESO EN SUS FASES DE PRECONSTRUCCIÓN, CONSTRUCCIÓN, OPERACIÓN Y MANTENIMIENTO 
Nota: El objeto se registra en la planeación de la contratación de 2018 por tratarse de la INDEXACION de las VF, de los contratos del proyecto adjudicados en diciembre de 2015</t>
  </si>
  <si>
    <t>Proyectos estratégicos Departamentales</t>
  </si>
  <si>
    <t>Porcentaje de avance de la etapa de preconstrucción del Túnel del Toyo (31050405)
Porcentaje de avance de la etapa de construcción del Túnel del Toyo (31050406)</t>
  </si>
  <si>
    <t>Construcción de las autopistas para la prosperidad</t>
  </si>
  <si>
    <t>Red vial concesionada construída</t>
  </si>
  <si>
    <t>Construcción Túnel del Toyo,
Fortalecimiento Institucional.</t>
  </si>
  <si>
    <t>4396-LIC-20-18-2015</t>
  </si>
  <si>
    <t>9722 de 06/03/2015</t>
  </si>
  <si>
    <t>201500300434 14/10/2015</t>
  </si>
  <si>
    <t xml:space="preserve">CONSORCIO ANTIOQUIA AL MAR </t>
  </si>
  <si>
    <t xml:space="preserve">Fecha de Firma del Contrato  11 de diciembre de 2015  
Fecha de Inicio de Ejecución del Contrato  24 de diciembre de 2015  
Plazo de Ejecución del Contrato  120 Meses  
</t>
  </si>
  <si>
    <t>CONSORCIO INTEGRAL TÚNEL EL TOYO integrado por INTEGRAL INGENIERÍA DE SUPERVISIÓN S.A.S 49% e INTEGRAL DISEÑOS E INTERVENTORÍA S.A.S. 51%./Luis Eduardo Tobón Cardona</t>
  </si>
  <si>
    <t xml:space="preserve">Actualización vigencia futura 6000001756 Contrucción del Proyecto Túnel del Toyo y sus Vías de Acceso en sus fases de Preconstrucción, Construcción, Operación y Mantenimiento
</t>
  </si>
  <si>
    <t>Recursos del crédito</t>
  </si>
  <si>
    <t>21147 de 15/02/2018</t>
  </si>
  <si>
    <t>201500300434 de 14/10/2015</t>
  </si>
  <si>
    <r>
      <t xml:space="preserve">CONSORCIO ANTIOQUIA AL MAR
</t>
    </r>
    <r>
      <rPr>
        <sz val="8"/>
        <color theme="1"/>
        <rFont val="Calibri"/>
        <family val="2"/>
        <scheme val="minor"/>
      </rPr>
      <t>Integrado por COLOMBIANA DE INFRAESTRUCTURAS S.A.S (40%), CASS CONSTRUCTORES &amp; CIA SCA (20%), CARLOS ALBERTO SOLARTE SOLARTE (20%) y ESTYMA ESTUDIOS Y MANEJOS S.A (20%).</t>
    </r>
  </si>
  <si>
    <t>Fecha de Firma del Contrato  11 de diciembre de 2015  
Fecha de Inicio de Ejecución del Contrato  24 de diciembre de 2015  
Plazo de Ejecución del Contrato  120 Meses  
Vigencia 2018: Actualización vigencia futura 6000001756  
A-F.9.1/1120/0-8115/310504000/183023001 $80.515.439.350 Necesidad 21147 de 15/02/2018</t>
  </si>
  <si>
    <t>CONSORCIO INTEGRAL TÚNEL EL TOYO
Integrado por INTEGRAL INGENIERÍA DE SUPERVISIÓN S.A.S 49% e INTEGRAL DISEÑOS E INTERVENTORÍA S.A.S. 51%. Representante Legal del CONSORCIO INTEGRAL TÚNEL EL TOYO, señor ROGELIO DE JESÚS SOSA BARRERA, identificado con la cédula de ciudadanía No. 8.391.298 expedida en la Ciudad de Bello, Antioquia</t>
  </si>
  <si>
    <t>Actualización vigencia futura 6000001756 Interventorìa Técnica, Administrativa, Financiera, Ambiental, Social, Predial Y Legal Para La Construcción Del Proyecto Túnel Del Toyo Y Sus Vías De Acceso En Sus Fases De Preconstrucciòn, Construcción, Operación Y Mantenimiento</t>
  </si>
  <si>
    <t>4752-CON-20-16-2015</t>
  </si>
  <si>
    <t>21148 de 15/02/2018</t>
  </si>
  <si>
    <t>2015000305149 de  17/11/2015</t>
  </si>
  <si>
    <r>
      <t xml:space="preserve">CONSORCIO INTEGRAL TÚNEL EL TOYO
</t>
    </r>
    <r>
      <rPr>
        <sz val="8"/>
        <color theme="1"/>
        <rFont val="Calibri"/>
        <family val="2"/>
        <scheme val="minor"/>
      </rPr>
      <t>Integrado por INTEGRAL INGENIERÍA DE SUPERVISIÓN S.A.S 49% e INTEGRAL DISEÑOS E INTERVENTORÍA S.A.S. 51%. Representante Legal del CONSORCIO INTEGRAL TÚNEL EL TOYO, señor ROGELIO DE JESÚS SOSA BARRERA, identificado con la cédula de ciudadanía No. 8.391.298 expedida en la Ciudad de Bello, Antioquia</t>
    </r>
  </si>
  <si>
    <t>Fecha de Firma del Contrato 11 de diciembre de 2015
Fecha de Inicio de Ejecución del Contrato 23 de diciembre de 2015
Plazo de Ejecución del Contrato 126 Meses
Vigencia 2018: Actualización vigencia futura 6000001756
A-F.9.1/1120/0-8115/310504000/183023001 $4.149.836.066 Necesidad 21148 de 15/02/2018</t>
  </si>
  <si>
    <t>CONSORCIO GERENCIA TÚNEL DEL TOYO
Integrado por COMPAÑÍA COLOMBIANA DE CONSULTORES S.A. (CCC) en un (50%) y RESTREPO Y URIBE S.A.S en un (50%).</t>
  </si>
  <si>
    <t xml:space="preserve">Actualización vigencia futura 6000001756 Contratación de la Gerencia del Proyecto, Encargada de efectuar la Administración integral de los contratos asociados a el Proyecto Túnel del Toyo y sus vías de acceso en todos los aspectos Técnicos Financieros, contables, Administrativos, Prediales, Ambientales, Documentales, Sociales y Juridicos
</t>
  </si>
  <si>
    <t>4793-CON-20-17-2015</t>
  </si>
  <si>
    <t>21149 de 15/02/2018</t>
  </si>
  <si>
    <t>201500357156 de 24/12/2015</t>
  </si>
  <si>
    <r>
      <t xml:space="preserve">CONSORCIO GERENCIA TÚNEL DEL TOYO
</t>
    </r>
    <r>
      <rPr>
        <sz val="9"/>
        <color theme="1"/>
        <rFont val="Calibri"/>
        <family val="2"/>
        <scheme val="minor"/>
      </rPr>
      <t>Integrado por COMPAÑÍA COLOMBIANA DE CONSULTORES S.A. (CCC) en un (50%) y RESTREPO Y URIBE S.A.S en un (50%).</t>
    </r>
  </si>
  <si>
    <t>Fecha de Firma del Contrato 30 de diciembre de 2015
Fecha de Inicio de Ejecución del Contrato 19 de diciembre de 2016
Plazo de Ejecución del Contrato 132 Meses
Vigencia 2018: Actualización vigencia futura 6000001756
A-F.9.1/1120/0-8115/310504000/183023001 $ 1.856.720.917  Necesidad 21149 de 15/02/2018</t>
  </si>
  <si>
    <t>Luis Eduardo Tobón Cardona</t>
  </si>
  <si>
    <t>Actualización vigencia futura 6000001756 Contrato interadministrativo entre el Departamenteo de Antioquia y el Instituto Para el Desarrollo de Antioquia - IDEA- para la administración y pagos para el manejo de los recursos del proyecto túnel del Toyo y sus conexiones viales, en el Departamento de Antioquia en el marco del Contrato 2015-AS-20-0006</t>
  </si>
  <si>
    <t>21150 de 15/02/2018</t>
  </si>
  <si>
    <t>INSTITUTO PARA EL DESARROLLO DE ANTIOQUIA (IDEA)</t>
  </si>
  <si>
    <t>Fecha de Firma del Contrato 29 de abril de 2015
Fecha de Inicio de Ejecución del Contrato 29 de abril de 2015
Plazo de Ejecución del Contrato 132 Meses
Vigencia 2018: Actualización vigencia futura 6000001756 
A-F.9.1/1120/0-8115/310504000/183023001 $97.500.000  Necesidad 21150 de 15/02/2018</t>
  </si>
  <si>
    <t>RODRIGO ECHEVERRY OCHOA</t>
  </si>
  <si>
    <t>Actualización vigencia futura 6000001756 Construcción del Proyecto Túnel del Toyo y sus Vías de Acceso en sus fases de Preconstrucción, Construcción, Operación y Mantenimiento - IMPREVISTOS</t>
  </si>
  <si>
    <t>21151 de 15/02/2018</t>
  </si>
  <si>
    <t>Fecha de Firma del Contrato  11 de diciembre de 2015  
Fecha de Inicio de Ejecución del Contrato  24 de diciembre de 2015  
Plazo de Ejecución del Contrato  120 Meses  
Vigencia 2018: Actualización vigencia futura 6000001756 - IMPREVISTOS
A-F.9.1/1120/0-8115/310504000/183023001 $2.152.729.000  Necesidad 21151 de 15/02/2018</t>
  </si>
  <si>
    <t>Actualización vigencia futura 6000001756 Construcción del Proyecto Túnel del Toyo y sus Vías de Acceso en sus fases de Preconstrucción, Construcción, Operación y Mantenimiento -PROVISION CONTINGENTES</t>
  </si>
  <si>
    <t>21152  de 15/02/2018</t>
  </si>
  <si>
    <t>Fecha de Firma del Contrato  11 de diciembre de 2015  
Fecha de Inicio de Ejecución del Contrato  24 de diciembre de 2015  
Plazo de Ejecución del Contrato  120 Meses  
Vigencia 2018: Actualización vigencia futura 6000001756 -PROVISION CONTINGENTES
A-F.9.1/1120/0-8115/310504000/183023001 $8.727.774.667  Necesidad 21152  de 15/02/2018</t>
  </si>
  <si>
    <t>EL DEPARTAMENTO DE ANTIOQUIA COLABORA AL MUNICIPIO DE YOLOMBO CON RECURSOS ECONOMICOS PARA QUE ESTE LLEVE A CABO LA PAVIMENTACION DE VIAS TERCIARIAS.</t>
  </si>
  <si>
    <t>Infraestructura de vías terciarias como apoyo a la comercialización de productos agropecuarios, pesqueros y forestales</t>
  </si>
  <si>
    <t>Vías con placa huella intervenidas (32040205)
320402000</t>
  </si>
  <si>
    <t>Construcción de Placa Huella en la Red Víal Terciaria de Antioquia</t>
  </si>
  <si>
    <t>Red vial terciaria construída</t>
  </si>
  <si>
    <t>Pavimentación Placa Huella,
Interventoría.</t>
  </si>
  <si>
    <t>RE-20-12-2017</t>
  </si>
  <si>
    <t>19939 de 03/01/2018</t>
  </si>
  <si>
    <t>S2017060108702 de 08/11/2017</t>
  </si>
  <si>
    <t>2017-AS-20-0012</t>
  </si>
  <si>
    <t>MUNICIPIO DE YOLOMBO</t>
  </si>
  <si>
    <t xml:space="preserve">Fecha de Firma del Contrato  09 de noviembre de 2017  
Fecha de Inicio de Ejecución del Contrato  20 de noviembre de 2017  
Plazo de Ejecución del Contrato  14 Meses
</t>
  </si>
  <si>
    <t>Luis Alberto Correa Ossa</t>
  </si>
  <si>
    <t>EL DEPARTAMENTO DE ANTIOQUIA COLABORA AL MUNICIPIO DE BRICEÑO CON RECURSOS ECONOMICOS PARA QUE ESTE LLEVE A CABO LA PAVIMENTACION DE VIAS TERCIARIAS. BRICEÑO LAS AURAS</t>
  </si>
  <si>
    <t>RE-20-13-2017</t>
  </si>
  <si>
    <t>19942 de 03/01/2018</t>
  </si>
  <si>
    <t>S2017060109249 de 10/11/2017</t>
  </si>
  <si>
    <t>2017-AS-20-0013</t>
  </si>
  <si>
    <t>MUNICIPIO DE BRICEÑO</t>
  </si>
  <si>
    <t>Fecha de Firma del Contrato 10 de noviembre de 2017
Fecha de Inicio de Ejecución del Contrato 26 de diciembre de 2017
Plazo de Ejecución del Contrato 13 Meses
Recursos de vigencias futuras EXCEPCIONALES 2018</t>
  </si>
  <si>
    <t xml:space="preserve">Margarita Rosa Lopera Duque
</t>
  </si>
  <si>
    <t>EL DEPARTAMENTO DE ANTIOQUIA COLABORA AL MUNICIPIO DE EL CARMEN DE VIBORAL CON RECURSOS ECONOMICOS PARA QUE ESTE LLEVE A CABO LA PAVIMENTACION DE VIAS TERCIARIAS.</t>
  </si>
  <si>
    <t>RE-20-14-2017</t>
  </si>
  <si>
    <t>19943 de 03/01/2018</t>
  </si>
  <si>
    <t>S2017060108691 de 08/11/2017</t>
  </si>
  <si>
    <t>2017-AS-20-0014</t>
  </si>
  <si>
    <t>MUNICIPIO DE EL CARMEN DE VIBORAL</t>
  </si>
  <si>
    <r>
      <t xml:space="preserve">Fecha de Firma del Contrato 09 de noviembre de 2017
Fecha de Inicio de Ejecución del Contrato 20 de diciembre de 2017
</t>
    </r>
    <r>
      <rPr>
        <sz val="10"/>
        <color rgb="FFFF0000"/>
        <rFont val="Calibri"/>
        <family val="2"/>
        <scheme val="minor"/>
      </rPr>
      <t>Plazo de Ejecución del Contrato 16 Meses</t>
    </r>
    <r>
      <rPr>
        <sz val="10"/>
        <rFont val="Calibri"/>
        <family val="2"/>
        <scheme val="minor"/>
      </rPr>
      <t xml:space="preserve">
Recursos de vigencias futuras EXCEPCIONALES 2018</t>
    </r>
  </si>
  <si>
    <t>Daisy Lorena Duque Sepulveda</t>
  </si>
  <si>
    <t>EL DEPARTAMENTO DE ANTIOQUIA COLABORA AL MUNICIPIO DE EL SANTUARIO CON RECURSOS ECONOMICOS PARA QUE ESTE LLEVE A CABO LA PAVIMENTACION DE VIAS TERCIARIAS.</t>
  </si>
  <si>
    <t>RE-20-15-2017</t>
  </si>
  <si>
    <t>19945 de 03/01/2018</t>
  </si>
  <si>
    <t>S2017060108693 de 08/11/2017</t>
  </si>
  <si>
    <t>2017-AS-20-0015</t>
  </si>
  <si>
    <t>MUNICIPIO DE EL SANTUARIO</t>
  </si>
  <si>
    <r>
      <t xml:space="preserve">Fecha de Firma del Contrato 09 de noviembre de 2017
Fecha de Inicio de Ejecución del Contrato 13 de diciembre de 2017
</t>
    </r>
    <r>
      <rPr>
        <sz val="10"/>
        <color rgb="FFFF0000"/>
        <rFont val="Calibri"/>
        <family val="2"/>
        <scheme val="minor"/>
      </rPr>
      <t xml:space="preserve">Plazo de Ejecución del Contrato 13 Meses
</t>
    </r>
    <r>
      <rPr>
        <sz val="10"/>
        <color theme="1"/>
        <rFont val="Calibri"/>
        <family val="2"/>
        <scheme val="minor"/>
      </rPr>
      <t xml:space="preserve">
Recursos de vigencias futuras EXCEPCIONALES 2018</t>
    </r>
  </si>
  <si>
    <t>EL DEPARTAMENTO DE ANTIOQUIA COLABORA AL MUNICIPIO DE MARINILLA CON RECURSOS ECONOMICOS PARA QUE ESTE LLEVE A CABO LA PAVIMENTACION DE VIAS TERCIARIAS.</t>
  </si>
  <si>
    <t>RE-20-16-2017</t>
  </si>
  <si>
    <t>19949 de 03/01/2018</t>
  </si>
  <si>
    <t>S2017060108696 de 08/11/2017</t>
  </si>
  <si>
    <t>2017-AS-20-0016</t>
  </si>
  <si>
    <t>MUNICIPIO DE MARINILLA</t>
  </si>
  <si>
    <t>Fecha de Firma del Contrato 09 de noviembre de 2017
Fecha de Inicio de Ejecución del Contrato 13 de diciembre de 2017
Plazo de Ejecución del Contrato 14 Meses
Recursos de vigencias futuras EXCEPCIONALES 2018</t>
  </si>
  <si>
    <t>EL DEPARTAMENTO DE ANTIOQUIA COLABORA AL MUNICIPIO DE CONCORDIA CON RECURSOS ECONOMICOS PARA QUE ESTE LLEVE A CABO LA PAVIMENTACION DE VIAS TERCIARIAS.</t>
  </si>
  <si>
    <t>RE-20-17-2017</t>
  </si>
  <si>
    <t>19952 de 03/01/2018</t>
  </si>
  <si>
    <t>S2017060108700 de 08/11/2017</t>
  </si>
  <si>
    <t>2017-AS-20-0017</t>
  </si>
  <si>
    <t>MUNICIPIO DE CONCORDIA</t>
  </si>
  <si>
    <t>EL DEPARTAMENTO DE ANTIOQUIA COLABORA AL MUNICIPIO DE VENECIA CON RECURSOS ECONOMICOS PARA QUE ESTE LLEVE A CABO LA PAVIMENTACION DE VIAS TERCIARIAS.</t>
  </si>
  <si>
    <t>RE-20-18-2017</t>
  </si>
  <si>
    <t>19954 de 03/01/2018</t>
  </si>
  <si>
    <t>S2017060108701 de 08/11/2017</t>
  </si>
  <si>
    <t>2017-AS-20-0018</t>
  </si>
  <si>
    <t>MUNICIPIO DE VENECIA</t>
  </si>
  <si>
    <t>Fecha de Firma del Contrato 09 de noviembre de 2017
Fecha de Inicio de Ejecución del Contrato 04 de diciembre de 2017
Plazo de Ejecución del Contrato 14 Meses
Recursos de vigencias futuras EXCEPCIONALES 2018</t>
  </si>
  <si>
    <t>EL DEPARTAMENTO DE ANTIOQUIA COLABORA AL MUNICIPIO DE SAN PEDRO DE URABA CON RECURSOS ECONOMICOS PARA QUE ESTE LLEVE A CABO LA PAVIMENTACION DE VIAS TERCIARIAS.</t>
  </si>
  <si>
    <t>RE-20-19-2017</t>
  </si>
  <si>
    <t>19956 de 03/01/2018</t>
  </si>
  <si>
    <t>S2017060108704 de 08/11/2017</t>
  </si>
  <si>
    <t>2017-AS-20-0019</t>
  </si>
  <si>
    <t>MUNICIPIO DE SAN PEDRO DE URABA</t>
  </si>
  <si>
    <t>Fecha de Firma del Contrato 09 de noviembre de 2017
Fecha de Inicio de Ejecución del Contrato 19 de enero de 2018
Plazo de Ejecución del Contrato 14 Meses
Recursos de vigencias futuras EXCEPCIONALES 2018</t>
  </si>
  <si>
    <t>Dalis Milena Hincapié Piedrahita</t>
  </si>
  <si>
    <t>EL DEPARTAMENTO DE ANTIOQUIA COLABORA AL MUNICIPIO DE VEGACHI CON RECURSOS ECONOMICOS PARA QUE ESTE LLEVE A CABO LA PAVIMENTACION DE VIAS URBANAS.</t>
  </si>
  <si>
    <t>RE-20-20-2017</t>
  </si>
  <si>
    <t>19964 de 03/01/2018</t>
  </si>
  <si>
    <t>S2017060108685 de 08/11/2017</t>
  </si>
  <si>
    <t>2017-AS-20-0020</t>
  </si>
  <si>
    <t>MUNICIPIO DE VEGACHI</t>
  </si>
  <si>
    <t>Fecha de Firma del Contrato 09 de noviembre de 2017
Fecha de Inicio de Ejecución del Contrato 21 de diciembre de 2017
Plazo de Ejecución del Contrato 13 Meses
Recursos de vigencias futuras EXCEPCIONALES 2018</t>
  </si>
  <si>
    <t>EL DEPARTAMENTO DE ANTIOQUIA COLABORA AL MUNICIPIO DE AMAGA CON RECURSOS ECONOMICOS PARA QUE ESTE LLEVE A CABO LA PAVIMENTACION DE VIAS URBANAS.</t>
  </si>
  <si>
    <t>RE-20-21-2017</t>
  </si>
  <si>
    <t>19966 de 03/01/2018</t>
  </si>
  <si>
    <t>S2017060108695 de 08/11/2017</t>
  </si>
  <si>
    <t>2017-AS-20-0021</t>
  </si>
  <si>
    <t>MUNICIPIO DE AMAGA</t>
  </si>
  <si>
    <t>Fecha de Firma del Contrato 09 de noviembre de 2017
Fecha de Inicio de Ejecución del Contrato 30 de noviembre de 2017
Plazo de Ejecución del Contrato 13 Meses
Recursos de vigencias futuras EXCEPCIONALES 2018</t>
  </si>
  <si>
    <t>Adriana Patricia Muñoz Londoño</t>
  </si>
  <si>
    <t>EL DEPARTAMENTO DE ANTIOQUIA COLABORA AL MUNICIPIO DE SAN VICENTE FERRER CON RECURSOS ECONOMICOS PARA QUE ESTE LLEVE A CABO LA PAVIMENTACION DE VIAS URBANAS.</t>
  </si>
  <si>
    <t>RE-20-22-2017</t>
  </si>
  <si>
    <t>19969 de 03/01/2018</t>
  </si>
  <si>
    <t>S2017060108699 de 08/11/2017</t>
  </si>
  <si>
    <t>2017-AS-20-0022</t>
  </si>
  <si>
    <t>MUNICIPIO DE SAN VICENTE FERRER</t>
  </si>
  <si>
    <t>EL DEPARTAMENTO DE ANTIOQUIA COLABORA AL MUNICIPIO DE VALDIVIA CON RECURSOS ECONOMICOS Y EN ESPECIE PARA QUE ESTE LLEVE A CABO LA REHABILITACION Y PAVIMENTACION DE LA VIA TERCIARIA MONTEBLANCO - LA SIBERIA, EN EL MUNICIPIO DE VALDIVIA
Nota: La competencia para la contratación de este objeto es de la Secretaría de Infraestructura, el proceso será adelantado por esta dependencia. Como la Secretaría de Gobierno también participa en el proceso, ha entregado el CDP respectivo por valor de $70.000.000 a la Secretaría de Infraestructura para su contratación.</t>
  </si>
  <si>
    <t>RE-20-24-2017</t>
  </si>
  <si>
    <t>19961 de 03/01/2018</t>
  </si>
  <si>
    <t>S2017060109257 de 10/11/2017</t>
  </si>
  <si>
    <t>2017-AS-20-0023</t>
  </si>
  <si>
    <t>MUNICIPIO DE VALDIVIA</t>
  </si>
  <si>
    <t xml:space="preserve">
Fecha de Firma del Contrato 10 de noviembre de 2017
Fecha de Inicio de Ejecución del Contrato 10 de abril de 2018
Plazo de Ejecución del Contrato 12 Meses
Recursos de vigencias futuras EXCEPCIONALES 2018
Secretaría de Infraestructura $1.000.000.000 y Secretaría de Gobierno $70.000.000</t>
  </si>
  <si>
    <t>EL DEPARTAMENTO DE ANTIOQUIA COLABORA AL MUNICIPIO DE GOMEZ PLATA CON RECURSOS ECONOMICOS PARA QUE ESTE LLEVE A CABO LA PAVIMENTACION DE VIAS URBANAS EN EL CORREGIMIENTO EL SALTO EN EL MUNICIPIO DE GOMEZ PLATA</t>
  </si>
  <si>
    <t>RE-20-25-2017</t>
  </si>
  <si>
    <t>19974 de 03/01/2018</t>
  </si>
  <si>
    <t>S2017060109243 de 10/11/2017</t>
  </si>
  <si>
    <t>2017-AS-20-0024</t>
  </si>
  <si>
    <t>MUNICIPIO DE GOMEZ PLATA</t>
  </si>
  <si>
    <t>Fecha de Firma del Contrato 10 de noviembre de 2017
Fecha de Inicio de Ejecución del Contrato 18 de diciembre de 2017
Plazo de Ejecución del Contrato 14 Meses
Recursos de vigencias futuras EXCEPCIONALES 2018</t>
  </si>
  <si>
    <t xml:space="preserve">FORMULACIÓN TITULACIÓN DE PREDIOS RELACIONADOS CON LA INFRAESTRUCTURA DE TRANSPORTE DE ANTIOQUIA. LA GESTIÓN PREDIAL DE PROYECTOS VIALES ENTRE ELLOS EL PROYECTO ANORÍ-LIMON.
</t>
  </si>
  <si>
    <t xml:space="preserve">Régimen Especial - Artículo 14 Ley 9 de 1989, Ley 388 de 1997 </t>
  </si>
  <si>
    <t>% de avance en el inventario para la legalización de predios en las vías a cargo del departamento realizado (31050201)
Predios para proyectos de infraestructura RVS adquiridos y/o saneados (31050202)</t>
  </si>
  <si>
    <t>Formulación titulación de predios relacionados con la infraestructura de transporte de Antioquia</t>
  </si>
  <si>
    <t>Predios adquiridos</t>
  </si>
  <si>
    <t>Saneamiento predial en vías,
Adquisición y/o saneamiento de predios.</t>
  </si>
  <si>
    <t>Armid Benjamin Muñoz Ramirez</t>
  </si>
  <si>
    <r>
      <t xml:space="preserve">CONSULTORÍA PARA EFECTUAR ESTUDIOS Y ALTERNATIVAS DE DISEÑO EN DIFERENTES </t>
    </r>
    <r>
      <rPr>
        <b/>
        <sz val="10"/>
        <rFont val="Calibri"/>
        <family val="2"/>
        <scheme val="minor"/>
      </rPr>
      <t>PUNTOS CRÍTICOS</t>
    </r>
    <r>
      <rPr>
        <sz val="10"/>
        <rFont val="Calibri"/>
        <family val="2"/>
        <scheme val="minor"/>
      </rPr>
      <t xml:space="preserve"> DE ORIGEN GEOMORFOLÓGICO E HIDROCLIMÁTICO, EN LA RED VIAL A CARGO DEL DEPARTAMENTO DE ANTIOQUIA</t>
    </r>
  </si>
  <si>
    <t>Estudios de infraestructura elaborados (31050212)</t>
  </si>
  <si>
    <t>Estudios de infraestructura en la red vial secundaria en Antioqua</t>
  </si>
  <si>
    <t>CONSULTORÍA PARA EFECTUAR ESTUDIOS Y DISEÑOS DE VIAS EN LA RED VIAL A CARGO DEL DEPARTAMENTO DE ANTIOQUIA</t>
  </si>
  <si>
    <t>ADICION 1 AL CONTRATO INTERADMINISTRATIVO 2017-SS-20-0003 - PRESTAR EL SERVICIO DE ADMINISTRACIÓN Y OPERACIÓN DE MAQUINARIA PARA EL DEPARTAMENTO DE ANTIOQUIA
Conservación de la transitabilidad en vías en el Departamento
NOTA: Recursos para adicionar en el año 2018 el contrato 2017-SS-20-0003-PRESTAR EL SERVICIO DE ADMINISTRACIÓN Y OPERACIÓN DE MAQUINARIA PARA EL DEPARTAMENTO DE ANTIOQUIA</t>
  </si>
  <si>
    <t>21261 de 03/04/2018</t>
  </si>
  <si>
    <t>ADICION 1 en trámite a 03/04/2018
Fecha de Firma del Contrato 10 de noviembre de 2017
Fecha de Inicio de Ejecución del Contrato 02 de enero de 2018
Plazo de Ejecución del Contrato 345 Dí­as
Recursos de vigencias futuras EXCEPCIONALES 2018</t>
  </si>
  <si>
    <t>PAVIMENTACIÓN DE LA VÍA PUERTO NARE-PUERTO TRIUNFO DEL DEPARTAMENTO DE ANTIOQUIA</t>
  </si>
  <si>
    <t xml:space="preserve">Edir Amparo Graciano Gómez </t>
  </si>
  <si>
    <t>INTERVENTORÍA TECNICA, ADMINISTRATIVA, AMBIENTAL, FINANCIERA Y LEGAL PARA LA  PAVIMENTACIÓN DE LA VÍA PUERTO NARE-PUERTO TRIUNFO DEL DEPARTAMENTO DE ANTIOQUIA</t>
  </si>
  <si>
    <t>95111603 95121909 95121645 95111500</t>
  </si>
  <si>
    <t>Aportes al Contrato de Concesión O97-CO-20-1738 "Desarrollo Vial del Aburrá Norte" de acuerdo a compromiso adquirido en el Otrosí 21 a través del mecanismo de valorización.
NOTA: pago a realizar al concesionario a traves del recaudo de la valorizacion de la via</t>
  </si>
  <si>
    <t>km de vías en el desarrollo vial Aburrá-Norte construidas, operadas, mantenidas y rehabilitadas 31050403</t>
  </si>
  <si>
    <t>Mejoramiento Conexión Vial Aburrá Norte</t>
  </si>
  <si>
    <t>Red vial operada y mantenida</t>
  </si>
  <si>
    <t>Mantenimiento y operación de vías</t>
  </si>
  <si>
    <t>Contrato de Concesión 97-CO-20-1738</t>
  </si>
  <si>
    <t>21437 de 26/04/2018
21438 de 26/04/2018</t>
  </si>
  <si>
    <t>97-CO-20-1738</t>
  </si>
  <si>
    <t>HATOVIAL S.A.S.</t>
  </si>
  <si>
    <t xml:space="preserve">Aportes al Contrato de Concesión O97-CO-20-1738 "Desarrollo Vial del Aburrá Norte" de acuerdo a compromiso adquirido en el Otrosí 21 a través del mecanismo de valorización
</t>
  </si>
  <si>
    <t>Gilberto Quintero Zapata/Interventoría Externa</t>
  </si>
  <si>
    <t>81101510
81102201</t>
  </si>
  <si>
    <t>SUMINISTRO E INSTALACIÓN DE LA SEÑALIZACIÓN VERTICAL INFORMATIVA ELEVADA EN LA RED VIAL A CARGO DEL DEPARTAMENTO DE ANTIOQUIA, SUBREGIÓN DEL SUROESTE Y ORIENTE</t>
  </si>
  <si>
    <t>4,5 meses</t>
  </si>
  <si>
    <t>km de vías de la RVS señalizadas (31050307)
Programa: Infraestructura de vías terciarias como apoyo a la comercialización de productos agropecuarios, pesqueros y forestales/´Producto: señalización RVT realizada (32040209)
310503000
320402000</t>
  </si>
  <si>
    <t xml:space="preserve">Renovación y aumento de la señalización en las vías de la red vial Secundaria en el Departamento de Antioquia 
Renovación y aumento de la señalización en las vías de la red vial Terciaria en el Departamento de Antioquia </t>
  </si>
  <si>
    <t xml:space="preserve">180031001
180067001
</t>
  </si>
  <si>
    <t>RVS señalizada
RVT señalizada</t>
  </si>
  <si>
    <t>Señaización vial,
Fortalecimiento Institucional RVS</t>
  </si>
  <si>
    <r>
      <rPr>
        <strike/>
        <sz val="8"/>
        <color rgb="FFFF0000"/>
        <rFont val="Arial"/>
        <family val="2"/>
      </rPr>
      <t>21221 de 13/03/2018
21222 de 13/03/2018</t>
    </r>
    <r>
      <rPr>
        <sz val="8"/>
        <rFont val="Arial"/>
        <family val="2"/>
      </rPr>
      <t xml:space="preserve">
21410 de 17/04/2018
21411 de 17/04/2018</t>
    </r>
  </si>
  <si>
    <t>Estado del Proceso Borrador
ESTUDIOS Y DOCUMENTOS PREVIOS 8224 (26-06-2018 07:46 AM)
EP creado 16 de mayo de 2018 9:41 a. m.</t>
  </si>
  <si>
    <t>Paulo Andrés Pérez Giraldo/Interventoría Externa</t>
  </si>
  <si>
    <t>INTERVENTORIA TÉCNICA, ADMINISTRATIVA, FINANCIERA, AMBIENTAL Y LEGAL PARA EL SUMINISTRO E INSTALACIÓN DE LA SEÑALIZACIÓN VERTICAL INFORMATIVA ELEVADA EN LA RED VIAL A CARGO DEL DEPARTAMENTO DE ANTIOQUIA, SUBREGIÓN DEL SUROESTE Y ORIENTE.</t>
  </si>
  <si>
    <r>
      <rPr>
        <strike/>
        <sz val="8"/>
        <color rgb="FFFF0000"/>
        <rFont val="Arial"/>
        <family val="2"/>
      </rPr>
      <t>21223 de 13/03/2018</t>
    </r>
    <r>
      <rPr>
        <sz val="8"/>
        <rFont val="Arial"/>
        <family val="2"/>
      </rPr>
      <t xml:space="preserve">
21412 de 17/04/2018</t>
    </r>
  </si>
  <si>
    <t>Paulo Andrés Pérez Giraldo</t>
  </si>
  <si>
    <t>CONSTRUCCIÓN DEL PUENTE EN LA VÍA 25AN02 SANTA BÁRBARA (RUTA 25) -YE A FREDONIA en el km16+00, EN LA SUBREGIÓN SUROESTE DEL DEPARTAMENTO DE ANTIOQUIA</t>
  </si>
  <si>
    <t>Puentes RVS construidos, rehabilitados y/o mantenidos
31050302
310503000</t>
  </si>
  <si>
    <t>Construcción y/o mejoramiento de puentes en la RVS</t>
  </si>
  <si>
    <t>Puentes RVS construidos,
Puentes RVS rehabilitados
Puentes RVS mantenidos</t>
  </si>
  <si>
    <t>Construcción de puentes en la RVS
Mejoramiento de puentes en la RVS
Mantenimiento de puentes en la RVS
Interventoría de puentes en la RVS</t>
  </si>
  <si>
    <t>INTERVENTORÍA TECNICA, ADMINISTRATIVA, AMBIENTAL, FINANCIERA Y LEGAL PARA LA CONSTRUCCIÓN DEL PUENTE EN LA VÍA 25AN02 SANTA BÁRBARA (RUTA 25) -YE A FREDONIA en el km16+00, EN LA SUBREGIÓN SUROESTE DEL DEPARTAMENTO DE ANTIOQUIA</t>
  </si>
  <si>
    <t>72141107 72141109 81101505</t>
  </si>
  <si>
    <t xml:space="preserve">LA CONSTRUCCIÓN DE CINCO (5) PUENTES VEHICULARES DISTRIBUIDOS EN LAS SUBREGIONES DE URABÁ Y SUROESTE EN LAS VIAS SECUNDARIAS DEL DEPARTAMENTO DE ANTIOQUIA
</t>
  </si>
  <si>
    <t xml:space="preserve">INTERVENTORÍA TECNICA, ADMINISTRATIVA, AMBIENTAL, FINANCIERA Y LEGAL PARA LA CONSTRUCCIÓN DE CINCO (5) PUENTES VEHICULARES DISTRIBUIDOS EN LAS SUBREGIONES DE URABÁ Y SUROESTE EN LAS VIAS SECUNDARIAS DEL DEPARTAMENTO DE ANTIOQUIA
</t>
  </si>
  <si>
    <t xml:space="preserve">CONSTRUCCIÓN DE CINCO(5) PUENTES VEHICULARES DISTRIBUIDOS EN LAS SUBREGIONES DEL NORTE, MAGDALENA MEDIO Y OCCIDENTE EN LAS VIAS SECUNDARIAS DEL DEPARTAMENTO DE ANTIOQUIA
</t>
  </si>
  <si>
    <t xml:space="preserve">INTERVENTORÍA TECNICA, ADMINISTRATIVA, AMBIENTAL, FINANCIERA Y LEGAL PARA LA CONSTRUCCIÓN DE CINCO(5) PUENTES VEHICULARES DISTRIBUIDOS EN LAS SUBREGIONES DEL NORTE, MAGDALENA MEDIO Y OCCIDENTE EN LAS VIAS SECUNDARIAS DEL DEPARTAMENTO DE ANTIOQUIA
</t>
  </si>
  <si>
    <t xml:space="preserve">CONSTRUCCIÓN DE PUENTES VEHICULARES EN LAS VIAS SECUNDARIAS DEL DEPARTAMENTO DE ANTIOQUIA
</t>
  </si>
  <si>
    <t>INTERVENTORÍA TECNICA, ADMINISTRATIVA, AMBIENTAL, FINANCIERA Y LEGAL PARA LA CONSTRUCCIÓN DE PUENTES VEHICULARES EN LAS VIAS SECUNDARIAS DEL DEPARTAMENTO DE ANTIOQUIA</t>
  </si>
  <si>
    <t>(2) EL DEPARTAMENTO DE ANTIOQUIA COLABORARÁ A LOS MUNICIPIOS CON RECURSOS ECONOMICOS PARA LLEVAR A CABO LAS OBRAS DE MEJORAMIENTO Y MANTENIMIENTO DEL ESPACIO PUBLICO DEL PARQUE PRINCIPAL DEL MUNICIPIO</t>
  </si>
  <si>
    <t>Proyectos de infraestructura cofinanciados en los municipios</t>
  </si>
  <si>
    <t>Espacios públicos municipales intervenidos (31050602)</t>
  </si>
  <si>
    <t>Apoyo a la intervención de espacios públicos Municipales</t>
  </si>
  <si>
    <t>Espacios de diálogo social fortalecidos</t>
  </si>
  <si>
    <t>Intervención de espacios públicos</t>
  </si>
  <si>
    <t>Jaime Alejandro Gomez Restrepo</t>
  </si>
  <si>
    <t>(2) EL DEPARTAMENTO DE ANTIOQUIA COLABORARÁ A LOS MUNICIPIOS CON RECURSOS ECONOMICOS PARA LLEVAR A CABO LAS OBRAS DE MEJORAMIENTO Y MANTENIMIENTO DE Otros espacios públicos (muelles, malecones, entre otros) construidos y/o mantenidos (31050603)</t>
  </si>
  <si>
    <t>Otros espacios públicos (muelles, malecones, entre otros) construidos y/o mantenidos (31050603)</t>
  </si>
  <si>
    <t>Apoyo a otros espacios públicos (muelles, malecones, entre otros) en Antioquia</t>
  </si>
  <si>
    <t>Construcción de espacios públicos,
Mantenimiento de espacios públicos,
Estudios otros espacios.</t>
  </si>
  <si>
    <t xml:space="preserve">72141103
</t>
  </si>
  <si>
    <t>(15) EL DEPARTAMENTO DE ANTIOQUIA COLABORA A LOS MUNICIPIOS CON RECURSOS ECONOMICOS PARA QUE ESTOS LLEVEN A CABO LA PAVIMENTACION DE VIAS TERCIARIAS</t>
  </si>
  <si>
    <t>Vías con placa huella intervenidas (32040205)</t>
  </si>
  <si>
    <t>Vías pavimentadas</t>
  </si>
  <si>
    <t>Pavimentación de vías</t>
  </si>
  <si>
    <t>72141107 72141109</t>
  </si>
  <si>
    <t>(4) EL DEPARTAMENTO DE ANTIOQUIA COFINANCIA A LOS MUNICIPIOS PARA LA CONSTRUCCION DE PUENTES VEHICULARES DE LA RED VIAL TERCIARIA</t>
  </si>
  <si>
    <t xml:space="preserve">Puentes de la RVT construidos, rehabilitados y/o mantenidos (32040203,)
Construcción, rehabilitación y/o mantenimiento de puentes peatonales RVT (32040204)
</t>
  </si>
  <si>
    <t>Apoyo a la construcción o mejoramiento de puentes en los municipios</t>
  </si>
  <si>
    <t xml:space="preserve">Puentes en la red vial terciaria rehabilitados
Puentes de la RVT construidos,
Puentes de la RVT  mantenidos </t>
  </si>
  <si>
    <t>Intervención de puentes vehiculares
Intervención de puentes peatonales</t>
  </si>
  <si>
    <t>(8) EL DEPARTAMENTO DE ANTIOQUIA COLABORARA PARA LA EJECUCION DEL PROYECTO DE LOS CAMINOS DE HERRADURA EN JURISDICCION DE LOS MUNICIPIOS DEL DEPARTAMENTO DE ANTIOQUIA</t>
  </si>
  <si>
    <t>Vías para sistemas alternativos de transporte</t>
  </si>
  <si>
    <t>Caminos de Herradura mejorados (32040206,)
Caminos de Herradura mantenidos (32040207,)
Moto-rutas en caminos de herradura intervenidos (32040208)</t>
  </si>
  <si>
    <t>Apoyo al mejoramiento de caminos de herradura o motorrutas en Antioquia</t>
  </si>
  <si>
    <t>Caminos de heradura rehabilitadoas o mantenidos</t>
  </si>
  <si>
    <t>Mejoramiento de caminos,
Mantenimiento de caminos,
Mejoramiento de motorrutas.</t>
  </si>
  <si>
    <r>
      <t xml:space="preserve">MANTENIMIENTO DE </t>
    </r>
    <r>
      <rPr>
        <b/>
        <sz val="10"/>
        <rFont val="Calibri"/>
        <family val="2"/>
        <scheme val="minor"/>
      </rPr>
      <t>CABLES AÉREOS</t>
    </r>
    <r>
      <rPr>
        <sz val="10"/>
        <rFont val="Calibri"/>
        <family val="2"/>
        <scheme val="minor"/>
      </rPr>
      <t xml:space="preserve"> EN ANTIOQUIA</t>
    </r>
  </si>
  <si>
    <t>Plan de cables aéreos</t>
  </si>
  <si>
    <t>Cables aéreos operados y mantenidos (32040301)</t>
  </si>
  <si>
    <t>Mantenimiento y operación de cables aéreos en Antioquia</t>
  </si>
  <si>
    <t>Obras de protección y adecuación realizados</t>
  </si>
  <si>
    <t>Mantenimiento de cables aéreos,
Operación de cables aéreos,
Estudios sostenibilidad cables.</t>
  </si>
  <si>
    <t>Joan Manuel Galeano</t>
  </si>
  <si>
    <r>
      <t xml:space="preserve">INTERVENTORÍA TECNICA, ADMINISTRATIVA, AMBIENTAL, FINANCIERA Y LEGAL PARA EL MANTENIMIENTO DE </t>
    </r>
    <r>
      <rPr>
        <b/>
        <sz val="10"/>
        <rFont val="Calibri"/>
        <family val="2"/>
        <scheme val="minor"/>
      </rPr>
      <t>CABLES AÉREOS</t>
    </r>
    <r>
      <rPr>
        <sz val="10"/>
        <rFont val="Calibri"/>
        <family val="2"/>
        <scheme val="minor"/>
      </rPr>
      <t xml:space="preserve"> EN ANTIOQUIA</t>
    </r>
  </si>
  <si>
    <t>81112501 81122000 81111500 43232100 43232200</t>
  </si>
  <si>
    <t xml:space="preserve">ADQUIRIR LA SUSCRIPCIÓN DE ADOBE CREATIVE CLOUD FOR TEAMS PARA LAS DIFERENTES DEPENDENCIAS DE LA GOBERNACIÓN DE ANTIOQUIA, INCLUYENDO SOPORTE TÉCNICO. 
Nota: La competencia para la contratación de este objeto es de la Dirección de Informática, el proceso de contratación será adelantado por la Secretaría General y entregado el CDP respectivo para su contratación (Centro de Costos 112000G222)
</t>
  </si>
  <si>
    <t>1 meses</t>
  </si>
  <si>
    <t>Estudios de Sistemas viales subregionales elaborados (31050205)</t>
  </si>
  <si>
    <t>Desarrollo de Sistemas de Información en la Secretaría de Infraestructura Física</t>
  </si>
  <si>
    <t>Sistemas de Información implementados</t>
  </si>
  <si>
    <t>Compra de equipos,
Desarrollo de sistemas informáticos y bases de datos,
Estructuración, desarrollo y operación Centro de Gestión,
Mantenimiento licencias y Software,
Fortalecimiento Institucional.</t>
  </si>
  <si>
    <t xml:space="preserve">Nota: La competencia para la contratación de este objeto es de la Dirección de Informática, el proceso de contratación será adelantado por la Secretaría General y entregado el CDP respectivo para su contratación (Centro de Costos 112000G222)
</t>
  </si>
  <si>
    <t>Cristian Alberto Quiceno Gutierrez</t>
  </si>
  <si>
    <t>81112501 43231500</t>
  </si>
  <si>
    <t>SUSCRIPCIÓN DE OFFICE 365 (SERVICIO DE CORREO ELECTRONICO)
Nota: La competencia para la contratación de este objeto es de la Dirección de Informática, el proceso de contratación será adelantado por la Secretaría General y entregado el CDP respectivo para su contratación (Centro de Costos 112000G222)</t>
  </si>
  <si>
    <t>Estudios de Sistemas viales subregionales elaborados (31050205)
310502000</t>
  </si>
  <si>
    <t>81112501 81110000</t>
  </si>
  <si>
    <t>ADQUISICIÓN Y ACTUALIZACIÓN DE LICENCIAS DE ARCGIS PARA LOS ORGANISMOS DE LA GOBERNACIÓN DE ANTIOQUIA INCLUYENDO SOPORTE TÉCNICO, A TRAVÉS DE ACUERDO MARCO DE PRECIOS.
Nota: La competencia para la contratación de este objeto es de la Dirección de Informática, el proceso de contratación será adelantado por la Secretaría General y entregado el CDP respectivo para su contratación (Centro de Costos 112000G222)</t>
  </si>
  <si>
    <t>Nota: La competencia para la contratación de este objeto es de la Dirección de Informática, el proceso de contratación será adelantado por la Secretaría General y entregado el CDP respectivo para su contratación (Centro de Costos 112000G222)</t>
  </si>
  <si>
    <t>43211903</t>
  </si>
  <si>
    <t>SUMINISTRO DE Pantalla táctil multiclass touch screen
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</si>
  <si>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</si>
  <si>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Blanca Margarita Granda Cortes/Supervisión del contrato realizada por de la Secretaría General</t>
  </si>
  <si>
    <t>SUMINISTRO DE Pantalla táctil multiclass touch screen para el auditorio de Infraestructura (Procesos de adjudicaciones)
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</si>
  <si>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52161505</t>
  </si>
  <si>
    <t>SUMINISTRO DE TV UHD 4K
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</si>
  <si>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43221503</t>
  </si>
  <si>
    <t>SUMINISTRO DE Parlante con tripode todo en uno  para el auditorio de Infraestructura (Procesos de adjudicaciones)
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</si>
  <si>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52161520</t>
  </si>
  <si>
    <t>SUMINISTRO DE Micrófono profesional UHF  para el auditorio de Infraestructura (Procesos de adjudicaciones)
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</si>
  <si>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SUMINISTRO DE Micrófono profesional  UHD, 2 auriculares para el auditorio de Infraestructura (Procesos de adjudicaciones)
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</si>
  <si>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SUSCRIPCION POR UN AÑO DE LICENCIAMIENTO EN RED AUTOCAD COLECTION 
Nota: La competencia para la contratación de este objeto es de la Dirección de Informática, el proceso de contratación será adelantado por la Secretaría General y entregado el CDP respectivo para su contratación (Centro de Costos 112000G222)</t>
  </si>
  <si>
    <t>PRESTACIÓN DE SERVICIOS DE TRANSPORTE TERRESTRE AUTOMOTOR PARA APOYAR LA GESTIÓN DE LAS DEPENDENCIAS DE LA GOBERNACIÓN
Nota: La competencia para la contratación de este objeto es de la Secretaría General, el proceso será adelantado por dicha dependencia y entregado el CDP respectivo para su contratación (Centro de Costos 112000G222)</t>
  </si>
  <si>
    <t xml:space="preserve">Puntos críticos de la RVS intervenidos (31050303)
km de vías de la RVS mantenidas, mejoradas y/o rehabilitadas en afirmado (31050305)
km de vías de la RVS mantenidas, mejoradas y/o rehabilitadas en pavimento (31050306)
310503000
</t>
  </si>
  <si>
    <t xml:space="preserve">Mantenimiento y Mejoramiento de la RVS en Antioquia
</t>
  </si>
  <si>
    <t>Mantenimiento rutinario,
Intervención de puntos críticos,
Fortalecimiento Institucional.</t>
  </si>
  <si>
    <t>20103 de 05/01/2018</t>
  </si>
  <si>
    <t>Blanca Margarita Granda Cortes/La supervisión del contrato la realiza la Secretaría General</t>
  </si>
  <si>
    <t>ADICIÓN 1 Y PRORROGA 1 AL CONTRATO INTERADMINISTRATIVO 4600006343 DE 2017 BRINDAR APOYO TÉCNICO, ADMINISTRATIVO, FINANCIERO, CONTABLE, PREDIAL,  LEGAL, SOCIAL, AMBIENTAL DE LOS PROYECTOS,   PROCESOS Y CONTRATOS LLEVADOS A CABO EN LA SECRETARIA DE INFRAESTRUCTURA FISICA DEL DEPARTAMENTO DE ANTIOQUIA</t>
  </si>
  <si>
    <t>Mantenimiento, mejoramiento y/o rehabilitación de la RVS
Infraestructura de vías terciarias como apoyo a la comercialización de productos agropecuarios, pesqueros y forestales</t>
  </si>
  <si>
    <t xml:space="preserve">Puntos críticos de la RVS intervenidos (31050303)
km de vías de la RVS mantenidas, mejoradas y/o rehabilitadas en afirmado (31050305)
km de vías de la RVS mantenidas, mejoradas y/o rehabilitadas en pavimento (31050306)
Vías con placa huella intervenidas (32040205)
320402000
</t>
  </si>
  <si>
    <t>Mantenimiento y Mejoramiento de la RVS en Antioquia
Apoyo al mejoramiento y/o mantenimiento de la RVT en Antioquia</t>
  </si>
  <si>
    <t xml:space="preserve">180035001  
180068001  
</t>
  </si>
  <si>
    <t>Red vial secundaria y terciaria rehabilitada y mantenida</t>
  </si>
  <si>
    <t xml:space="preserve">
20967 de 26/01/2018
20968 de 26/01/2018
17979 de 20/06/2017 
17980 de 20/06/2017 
17981 de 20/06/2017 
17982 de 20/06/2017 
17983 de 20/06/2017 
17984 de 20/06/2017 
17985 de 20/06/2017
POR SUSTITUCION FONDO DEL CDP 3500036559
16710 de 14/02/2017
16712 de 14/02/2017
16713 de 14/02/2017
16714 de 14/02/2017
16715 de 14/02/2017
16716 de 14/02/2017
16717 de 14/02/2017
16718 de 14/02/2017</t>
  </si>
  <si>
    <t xml:space="preserve">S2017060043284 de 09/03/2017 </t>
  </si>
  <si>
    <t>Fecha de Firma del Contrato 10 de marzo de 2017
Fecha de Inicio de Ejecución del Contrato 16 de marzo de 2017
Plazo de Ejecución del Contrato 9 Meses, sin sobrepasar el 15/12/2017
Prórroga 1: 5 meses más con nueva fecha de terminación 14/05/2018
Prórroga 2: Nueva fecha de terminación 06/07/2018
26/01/2018: ACTUALIZACION VIGENCIA FUTURA 6000002370, 6000002371  ADICIÓN 1 Y PRORROGA 1 AL CONTRATO INTERADMINISTRATIVO 4600006343 DE 2017
Se realizó modificación al CDP y al RPC del contato por sustitución de FONDOS.</t>
  </si>
  <si>
    <t>Blanca Margarita Granda Cortes/Juan Carlos Arroyave Pelaez</t>
  </si>
  <si>
    <t>Supervisión técnica, jurídica, administrativa, contable y/o financiera</t>
  </si>
  <si>
    <t>BRINDAR APOYO TÉCNICO, ADMINISTRATIVO, FINANCIERO, CONTABLE, PREDIAL, LEGAL, SOCIAL, AMBIENTAL DE LOS PROYECTOS, PROCESOS Y CONTRATOS LLEVADOS A CABO EN LA SECRETARÍA DE INFRAESTRUCTURA FÍSICA DEL DEPARTAMENTO DE ANTIOQUIA</t>
  </si>
  <si>
    <t>Solicitadas</t>
  </si>
  <si>
    <t>Puntos críticos de la RVS intervenidos (31050303),
km de vías de la RVS mantenidas, mejoradas y/o rehabilitadas en afirmado  (31050305), 
km de vías de la RVS mantenidas, mejoradas y/o rehabilitadas en pavimento (31050306)
Espacios públicos municipales intervenidos (31050602)
Otros espacios públicos (muelles, malecones, entre otros) construidos y/o mantenidos (31050603)</t>
  </si>
  <si>
    <t>Mantenimiento y Mejoramiento de la RVS en Antioquia
Apoyo a la intervención de espacios públicos Municipales
Apoyo a otros espacios públicos (muelles, malecones, entre otros) en Antioquia</t>
  </si>
  <si>
    <t>180035001
180043001
180114001</t>
  </si>
  <si>
    <t>Red vial secundaria rehabilitada y mantenida
Espacios de diálogo social fortalecidos</t>
  </si>
  <si>
    <t>Mantenimiento rutinario,
Intervención de puntos críticos,
Fortalecimiento Institucional
Intervención de espacios públicos
Construcción de espacios públicos,
Mantenimiento de espacios públicos,
Estudios otros espacios.</t>
  </si>
  <si>
    <t>22207 de 25/06/2018 
22208 de 25/06/2018 
22209 de 25/06/2018</t>
  </si>
  <si>
    <t>EP creado 29/06/2018</t>
  </si>
  <si>
    <t>Puntos críticos de la RVS intervenidos (31050303)
km de vías de la RVS mantenidas, mejoradas y/o rehabilitadas en afirmado (31050305)
km de vías de la RVS mantenidas, mejoradas y/o rehabilitadas en pavimento (31050306)
310503000</t>
  </si>
  <si>
    <t>20336 de 10/01/2018</t>
  </si>
  <si>
    <t>21914 de 18/06/2018</t>
  </si>
  <si>
    <t xml:space="preserve">CONTRATO DE MANDATO PARA LA CONTRATACION DE UNA CENTRAL DE MEDIOS QUE PRESTE LOS SERVICIOS DE COMUNICACIÓN PUBLICA PARA LA PROMOCION Y DIVULGACION DE LOS PROYECTOS, PROGRAMAS Y ATIENDA LAS DEMAS NECESIDADES COMUNICACIONALES DE LA GOBERNACION DE ANTIOQUIA
Nota: La competencia para la contratación de este objeto es de la Gerencia de Comunicaciones, el proceso será adelantado por dicha dependencia y entregado el CDP respectivo para su contratación (Centro Costos 112000A311).  </t>
  </si>
  <si>
    <t>21741 de 29/05/2018
21742 de 29/05/2018
21743 de 29/05/2018</t>
  </si>
  <si>
    <t xml:space="preserve">Blanca Margarita Granda Cortes/ La supervisión del contrato la realiza la Gerencia de Comunicaciones de la Gobernación de Antioquia </t>
  </si>
  <si>
    <t xml:space="preserve">CONTRATO INTERADMINISTRATIVO DE MANDATO PARA LA CONTRATACIÓN DE UN OPERADOR LOGÍSTICO QUE PRESTE LOS SERVICIOS DE DISEÑAR, PRODUCIR, ORGANIZAR Y OPERAR INTEGRALMENTE LOS EVENTOS INSTITUCIONALES DE LA GOBERNACIÓN DE ANTIOQUIA.
Nota: La competencia para la contratación de este objeto es de la Gerencia de Comunicaciones, el proceso será adelantado por dicha dependencia y entregado el CDP respectivo para su contratación (Centro Costos 112000A311).   </t>
  </si>
  <si>
    <r>
      <t xml:space="preserve">22335 de 12/07/2018
22336 de 12/07/2018
22337 de 12/07/2018
</t>
    </r>
    <r>
      <rPr>
        <strike/>
        <sz val="10"/>
        <color rgb="FFFF0000"/>
        <rFont val="Arial"/>
        <family val="2"/>
      </rPr>
      <t>21744 de 29/05/2018
21745 de 29/05/2018
21746 de 29/05/2018</t>
    </r>
  </si>
  <si>
    <t xml:space="preserve">Blanca Margarita Granda Cortes/ Camila Alexandra Zapata-La supervisión del contrato la realiza la Gerencia de Comunicaciones de la Gobernación de Antioquia </t>
  </si>
  <si>
    <t>95121634 72141108 72141103 72141003</t>
  </si>
  <si>
    <t>Construcción, mantenimiento y operación conexión vial Aburrá Oriente (Km de Túnel de Oriente construido)
Nota: DERECHOS DE CONECTIVIDAD: SI SE DA LA OPERACIÓN CON EL IDEA POR LA VENTA DE LOS FLUJOS FUTUROS DE ESTA RENTA NO SE DEBEN PRESUPUESTAR</t>
  </si>
  <si>
    <t>km del Túnel de Oriente construido (31050401)</t>
  </si>
  <si>
    <t>Construcción, mantenimiento y operación vial Aburrá Oriente</t>
  </si>
  <si>
    <t>182317001</t>
  </si>
  <si>
    <t>Túnel de Oriente construido</t>
  </si>
  <si>
    <t>Construcción Túnel de Oriente, operación y mantenimento</t>
  </si>
  <si>
    <r>
      <t xml:space="preserve">Construcción, mantenimiento y operación conexión vial Aburrá Oriente (Km de Túnel de Oriente construido)
Nota: El objeto se registra en la planeación de la contratación de 2018 por tratarse de la </t>
    </r>
    <r>
      <rPr>
        <b/>
        <sz val="10"/>
        <rFont val="Calibri"/>
        <family val="2"/>
        <scheme val="minor"/>
      </rPr>
      <t>vigencia futura 2018</t>
    </r>
    <r>
      <rPr>
        <sz val="10"/>
        <rFont val="Calibri"/>
        <family val="2"/>
        <scheme val="minor"/>
      </rPr>
      <t xml:space="preserve"> del contrato de Concesión no incluida en el presupuesto </t>
    </r>
  </si>
  <si>
    <t>Inversión Túnel de Oriente,
Mantenimiento Las Palmas y Santa Elena.</t>
  </si>
  <si>
    <t>INVESTIGACION PARA REVERSION DEL PROCESO DE EROSION EN LAS COSTAS DEL MAR DE ANTIOQUIA
Nota: La competencia para la contratación de este objeto es de la Secretaría de Infraestructura, el proceso será adelantado por esta dependencia. Como el DAPARD también participa en el proceso, será entregada la VF respectiva a la Secretaría de Infraestructura para su contratación.</t>
  </si>
  <si>
    <t>CD-20-03-2017</t>
  </si>
  <si>
    <t>21192 de 02/03/2018</t>
  </si>
  <si>
    <t>S2017060109204 de 10/11/2017</t>
  </si>
  <si>
    <t>2017-SS-20-0004</t>
  </si>
  <si>
    <t>Fecha de Firma del Contrato 10 de noviembre de 2017
Fecha de Inicio de Ejecución del Contrato  2 de abril de 2018
Plazo de Ejecución del Contrato 12 Meses
Cuantía Definitiva del Contrato $3,499,118,895.00
Vigencia Futura 2018 se aprueban el martes  07/11/2017
Valor total $3.499.073.988 Aportes DAPARD+Infraestructura</t>
  </si>
  <si>
    <t>ADQUISICIÓN DE MAQUINARIA Y VEHÍCULOS NUEVOS, PARA LA CONSERVACIÓN Y EL MANTENIMIENTO DE LA RED VIAL TERCIARIA Y OTRAS OBRAS DE INFRAESTRUCTURA MUNICIPALES EN EL DEPARTAMENTO DE ANTIOQUIA (32 RETROEXCAVADORAS).LA MAQUINARIA Y LOS VEHICULOS COMPRADOS PASARAN A SER ACTIVOS DE LOS MUNICIPIOS.LOTE 1</t>
  </si>
  <si>
    <t>Vías de la RVT mantenidas, mejoradas, rehabilitadas y/o pavimentadas (32040201)</t>
  </si>
  <si>
    <t>Apoyo al mejoramiento y/o mantenimiento de la RVT en Antioquia</t>
  </si>
  <si>
    <t>Vías mantenidas con mantenimiento rutinario</t>
  </si>
  <si>
    <t>Mantenimiento rutinario</t>
  </si>
  <si>
    <t>SA-20-01-2018; LOTE No 1: RETROEXCAVADORAS 4X4 (32 UNIDADES)</t>
  </si>
  <si>
    <t>21231 de 16/03/2018
21232 de 16/03/2018
21241 de 20/03/2018</t>
  </si>
  <si>
    <t>S2018060227511 de 08/06/2018
S2018060228347 de 18/06/2018</t>
  </si>
  <si>
    <t>NAVITRANS S.A.S</t>
  </si>
  <si>
    <t>En trámite RPC del Contrato 2018-SS-20-0010 creado 21/06/2018 
Estado del Proceso Adjudicado
LOTE 1: NAVITRANS S.A.S. LOTE 2: GENERAL DE EQUIPOS DE COLOMBIA S.A (GECOLSA) LOTE 3: GENERAL DE EQUIPOS DE COLOMBIA S.A (GECOLSA) LOTE 4: PRACO DIDACOL S.A
RESOLUCION SA-20-01-2018 (18-06-2018 05:38 PM)
RESOLUCION DE ADJUDICACION (08-06-2018 03:39 PM)
En trámite RPC del contrato 2018-SS-20-0010 creado el 06/06/2018 
PROCESO DE SELECCION SUBASTA INVERSA (09-05-2018 05:15 PM)
RESOLUCION DE APERTURA (17-04-2018 05:29 PM)
Rubro: VI.9.4/1120/4-1010/320402000/000050  Vigencia:2018  Valor  $10,000,000,000
Con recursos de DEPARTAMENTO Y 55 MUNICIPIOS DE ANTIOQUIA</t>
  </si>
  <si>
    <t>Santiago Diaz Marin</t>
  </si>
  <si>
    <t>ADQUISICIÓN DE MAQUINARIA Y VEHÍCULOS NUEVOS, PARA LA CONSERVACIÓN Y EL MANTENIMIENTO DE LA RED VIAL TERCIARIA Y OTRAS OBRAS DE INFRAESTRUCTURA MUNICIPALES EN EL DEPARTAMENTO DE ANTIOQUIA (23 VOLQUETAS).LA MAQUINARIA Y LOS VEHICULOS COMPRADOS PASARAN A SER ACTIVOS DE LOS MUNICIPIOS. LOTE 4</t>
  </si>
  <si>
    <t>SA-20-01-2018; LOTE No 4: VOLQUETAS (23 UNIDADES)</t>
  </si>
  <si>
    <t>PRACO DIDACOL S.A.S</t>
  </si>
  <si>
    <t>En trámite RPC del Contrato 2018-SS-20-0011 creado 21/06/2018 
Estado del Proceso Adjudicado
LOTE 1: NAVITRANS S.A.S. LOTE 2: GENERAL DE EQUIPOS DE COLOMBIA S.A (GECOLSA) LOTE 3: GENERAL DE EQUIPOS DE COLOMBIA S.A (GECOLSA) LOTE 4: PRACO DIDACOL S.A
RESOLUCION SA-20-01-2018 (18-06-2018 05:38 PM)
RESOLUCION DE ADJUDICACION (08-06-2018 03:39 PM)
En trámite RPC del contrato 2018-SS-20-0010 creado el 06/06/2018 
PROCESO DE SELECCION SUBASTA INVERSA (09-05-2018 05:15 PM)
RESOLUCION DE APERTURA (17-04-2018 05:29 PM)
Rubro: VI.9.4/1120/4-1010/320402000/000050  Vigencia:2018  Valor  $10,000,000,000
Con recursos de DEPARTAMENTO Y 55 MUNICIPIOS DE ANTIOQUIA</t>
  </si>
  <si>
    <t>22101511; 22101502</t>
  </si>
  <si>
    <t>ADQUISICIÓN DE MAQUINARIA Y VEHÍCULOS NUEVOS, PARA LA CONSERVACIÓN Y EL MANTENIMIENTO DE LA RED VIAL TERCIARIA Y OTRAS OBRAS DE INFRAESTRUCTURA MUNICIPALES EN EL DEPARTAMENTO DE ANTIOQUIA (MOTONIVELADORAS).LA MAQUINARIA Y LOS VEHICULOS COMPRADOS PASARAN A SER ACTIVOS DE LOS MUNICIPIOS.LOTE 3
ADQUISICIÓN DE MAQUINARIA Y VEHÍCULOS NUEVOS, PARA LA CONSERVACIÓN Y EL MANTENIMIENTO DE LA RED VIAL TERCIARIA Y OTRAS OBRAS DE INFRAESTRUCTURA MUNICIPALES EN EL DEPARTAMENTO DE ANTIOQUIA (VIBROCOMPACTADORES).LA MAQUINARIA Y LOS VEHICULOS COMPRADOS PASARAN A SER ACTIVOS DE LOS MUNICIPIOS. LOTE 2</t>
  </si>
  <si>
    <t>SA-20-01-2018; LOTE No 2: VIBROCOMPACTADORES (3 UNIDADES); LOTE No 3: MOTONIVELADORAS (3 UNIDADES)</t>
  </si>
  <si>
    <t>GECOLSA S.A</t>
  </si>
  <si>
    <t>En trámite RPC del Contrato 2018-SS-20-0012 creado 21/06/2018 
Estado del Proceso Adjudicado
LOTE 1: NAVITRANS S.A.S. LOTE 2: GENERAL DE EQUIPOS DE COLOMBIA S.A (GECOLSA) LOTE 3: GENERAL DE EQUIPOS DE COLOMBIA S.A (GECOLSA) LOTE 4: PRACO DIDACOL S.A
RESOLUCION SA-20-01-2018 (18-06-2018 05:38 PM)
RESOLUCION DE ADJUDICACION (08-06-2018 03:39 PM)
En trámite RPC del contrato 2018-SS-20-0010 creado el 06/06/2018 
PROCESO DE SELECCION SUBASTA INVERSA (09-05-2018 05:15 PM)
RESOLUCION DE APERTURA (17-04-2018 05:29 PM)
Rubro: VI.9.4/1120/4-1010/320402000/000050  Vigencia:2018  Valor  $10,000,000,000
Con recursos de DEPARTAMENTO Y 55 MUNICIPIOS DE ANTIOQUIA</t>
  </si>
  <si>
    <t>ADQUISICIÓN DE TIQUETES AÉREOS PARA LA GOBERNACIÓN DE ANTIOQUIA
Nota: La competencia para la contratación de este objeto es de la Secretaría General, el proceso será adelantado por dicha dependencia y entregado el CDP respectivo para su contratación (Centro de Costos 112000G222)</t>
  </si>
  <si>
    <t>N.A.</t>
  </si>
  <si>
    <t>20969 de 26/01/2018
18643 de 29/08/2017</t>
  </si>
  <si>
    <t>S2017060102139 de 22/09/2017</t>
  </si>
  <si>
    <t xml:space="preserve">Fecha de Firma del Contrato  03 de octubre de 2017  
Fecha de Inicio de Ejecución del Contrato  03 de octubre de 2017  
Plazo de Ejecución del Contrato  15 Meses
Fecha de terminación 31 de Diciembre de 2018 
NOTA: ACTUALIZACION VIGENCIA FUTURA 6000002254 de 02/08/2017 CONTRATO 4600007506 DE 2017 por $120.000.000  Necesidad 20969 de 26/01/2018 con CDP 3700010395 de 30/01/2018
</t>
  </si>
  <si>
    <t>Blanca Margarita Granda Cortes/Maria Victoria Hoyos Velasquez: Supervisor del contrato de la Secretaría General</t>
  </si>
  <si>
    <t>ADICION 1 Y PRORROGA 1 AL CONTRATO 4600006532 DE 2017 ADMINISTRACIÓN Y OPERACIÓN DE LA ESTACIÓN DE PEAJE PAJARITO EN LA VÍA PAJARITO - SAN PEDRO DE LOS MILAGROS - LA YE -  ENTRERRÍOS - SANTA ROSA DE OSOS EN EL DEPARTAMENTO DE ANTIOQUIA</t>
  </si>
  <si>
    <t xml:space="preserve">19936 de 09/01/2018
15845 de 12/01/2017
</t>
  </si>
  <si>
    <t>S2017060052841 de 21/03/2017</t>
  </si>
  <si>
    <t>THOMAS INSTRUMENTS S.A.S.</t>
  </si>
  <si>
    <t>Estado del Proceso Liquidado
Fecha de Firma del Contrato 27 de marzo de 2017
Fecha de Inicio de Ejecución del Contrato 01 de abril de 2017
Plazo de Ejecución del Contrato 9 Meses
Fecha de Terminación del Contrato 30 de abril de 2018
Fecha de Liquidación del Contrato 10 de julio de 2018
ADICIÓN 1 con VF de 2018 Y PRORROGA 1  con fecha de 17/11/2017
Fecha de Firma de Adición 1 y Prorroga 1:  17 de noviembre de 2017. 
Valor Adicionado por $432,128,476.00
Tiempo Adicionado: 4 meses 
Nueva Fecha de terminación: 30 de abril de 2018</t>
  </si>
  <si>
    <t>Jesus Dairo Restrepo Restrepo</t>
  </si>
  <si>
    <t>93151610
93151600
93151500
80161500</t>
  </si>
  <si>
    <t>ADMINISTRACIÓN Y OPERACIÓN DE LA ESTACIÓN DE PEAJE PAJARITO EN LA VÍA PAJARITO - SAN PEDRO DE LOS MILAGROS - LA YE -  ENTRERRÍOS - SANTA ROSA DE OSOS EN EL DEPARTAMENTO DE ANTIOQUIA</t>
  </si>
  <si>
    <t>19938 de 03/01/2018</t>
  </si>
  <si>
    <t>2018060034378 de 12/04/2018</t>
  </si>
  <si>
    <t>Contratista REGENCY S.A.S.
Identificación del Contratista Nit de Persona Jurídica No. 8050099083
País y Departamento/Provincia de ubicación del Contratista Colombia : Antioquia
Nombre del Representante Legal del Contratista JOSE FERNANDO OROZCO SADOVNIK
Identificación del Representante Legal Cédula de Ciudadanía No. 6105742</t>
  </si>
  <si>
    <t xml:space="preserve">
Fecha de Firma del Contrato 18 de abril de 2018
Fecha de Inicio de Ejecución del Contrato 18 de abril de 2018
Plazo de Ejecución del Contrato 8 Meses
AUDIENCIA DE RIESGOS 8041 
01-03-2018 04:54 PM
RESOLUCION APERTURA 2018060024493 
23-02-2018 03:50 PM
EP creado, 17 de enero de 2018 5:06 p. m.</t>
  </si>
  <si>
    <t>SUMINISTRO DE PAPELERÍA, INSUMOS DE ASEO Y CAFETERÍA  
Nota: La competencia para la contratación de este objeto es de la Secretaría General, se trata de un objeto derivado de un proceso de selección de mayor cuantía que será adelantado por dicha dependencia y entregado el CDP respectivo para su contratación.</t>
  </si>
  <si>
    <t>SUSCRIPCIÓN A LOS PERIÓDICOS MUNDO Y COLOMBIANO PARA EL DESPACHO DEL SECRETARIO
Nota: La competencia para la contratación de este objeto es de la Secretaría General, el proceso será adelantado por dicha dependencia y entregado el CDP respectivo para su contratación.</t>
  </si>
  <si>
    <t>ADQUISICION DE SERVICIOS RELACIONADOS CON LA EDICIÓN DE FORMAS, ESCRITOS, PUBLICACIONES, REVISTAS Y LIBROS, ETC ENTRE OTROS.    
Nota: La competencia para la contratación de este objeto es de la Secretaría General, el proceso será adelantado por dicha dependencia y entregado el CDP respectivo para su contratación.</t>
  </si>
  <si>
    <t>ARRENDAMIENTO DE BIENES MUEBLES E INMUEBLES PARA EL FUNCIONAMIENTO A CARGO DE LA ENTIDAD 
Nota: La competencia para la contratación de este objeto es de la Secretaría General, el proceso será adelantado por dicha dependencia y entregado el CDP respectivo para su contratación.</t>
  </si>
  <si>
    <t>PRESTACIÓN DE SERVICIO DE MANTENIMIENTO INTEGRAL, SUMINISTRO DE CONSUMIBLES Y REPUESTOS PARA PLOTTER, ESCANER, CÁMARAS, IMPRESORAS Y MULTIFUNCIONAL PROPIEDAD DEL DEPARTAMENTO DE ANTIOQUIA Y SUS SEDES EXTERNAS
Nota: La competencia para la contratación de este objeto es de la Secretaría General, se trata de un objeto derivado de un proceso de selección de mayor cuantía que será adelantado por dicha dependencia y entregado el CDP respectivo para su contratación (Centro de Costos 112000G222).</t>
  </si>
  <si>
    <t>5,5 mes</t>
  </si>
  <si>
    <t xml:space="preserve">22269 de 04/07/2018 </t>
  </si>
  <si>
    <t>Blanca Margarita Granda Cortes/Supervisión del contrato realizada por Carlos Giraldo Cardona de la Dirección de Informática de la Secretaría Gestion Humana</t>
  </si>
  <si>
    <t>MEJORAMIENTO Y CONSTRUCCIÓN DE OBRAS COMPLEMENTARIAS SOBRE EL CORREDOR VIAL CONCEPCIÓN-ALEJANDRIA (CODIGO 62AN19-1), DE LA SUBREGION ORIENTE</t>
  </si>
  <si>
    <t>Recursos de Regalías-Recursos Propios</t>
  </si>
  <si>
    <t xml:space="preserve">km de vías de la RVS mantenidas, mejoradas y/o rehabilitadas en afirmado  (31050305)
310503000
</t>
  </si>
  <si>
    <t>Aplicación de tratamiento superficial para el mantenimiento de vías de la Red Vial Secundaria en Antioquia.
Mantenimiento y mejoramiento de la RVS Antiquia</t>
  </si>
  <si>
    <t xml:space="preserve">180119001
180035001
</t>
  </si>
  <si>
    <t>Vía secundaria mejorada</t>
  </si>
  <si>
    <t>Mejoramiento de la capa de rodadura y obras de drenaje</t>
  </si>
  <si>
    <r>
      <t xml:space="preserve">18677 de 01/09/2017
</t>
    </r>
    <r>
      <rPr>
        <strike/>
        <sz val="10"/>
        <color rgb="FFFF0000"/>
        <rFont val="Arial"/>
        <family val="2"/>
      </rPr>
      <t>19152 de 10/10/2017</t>
    </r>
    <r>
      <rPr>
        <sz val="10"/>
        <rFont val="Arial"/>
        <family val="2"/>
      </rPr>
      <t xml:space="preserve">
21102 de 13/02/2018</t>
    </r>
  </si>
  <si>
    <t>2018060034377 de 12/04/2018</t>
  </si>
  <si>
    <t>UNIÓN TEMPORAL SAN MARCOS - LUIS GUILLERMO RUIZ MACHADO 70%, GERMAN
VILLANUEVA CALDERÓN 30%</t>
  </si>
  <si>
    <r>
      <t xml:space="preserve">Estado del Proceso Celebrado
Fecha de Firma del Contrato 25 de junio de 2018
Fecha de Inicio de Ejecución del Contrato 25 de junio de 2018
Plazo de Ejecución del Contrato 5 Meses
</t>
    </r>
    <r>
      <rPr>
        <sz val="10"/>
        <color rgb="FFFF0000"/>
        <rFont val="Calibri"/>
        <family val="2"/>
        <scheme val="minor"/>
      </rPr>
      <t>Estado del Proceso Adjudicado a 15/06/2018
A 19 de abril de 2018 3:45 p. m. en trámite RPC del contrato 4600008088</t>
    </r>
    <r>
      <rPr>
        <sz val="10"/>
        <rFont val="Calibri"/>
        <family val="2"/>
        <scheme val="minor"/>
      </rPr>
      <t xml:space="preserve">
 RESOLUCION DE ADJUDICACION 12-04-2018 07:50 PM
INFORME DE EVALUACION 15-03-2018 11:26 PM
RESOLUCION DE ADJUDICACION 12-04-2018 07:50 PM
RESOLUCION DE APERTURA 14-02-2018 07:10 PM
EP de 01 de diciembre de 2017 10:11 a.m.
Recursos de Regalías-Recursos Propios</t>
    </r>
  </si>
  <si>
    <t>LINA MARÍA CÓRDOBA DÍAZ/Interventoría Externa</t>
  </si>
  <si>
    <t>INTERVENTORIA TECNICA, ADMINISTRATIVA, AMBIENTAL, FINANCIERA Y LEGAL PARA EL MEJORAMIENTO Y CONSTRUCCIÓN DE OBRAS COMPLEMENTARIAS SOBRE EL CORREDOR VIAL CONCEPCIÓN-ALEJANDRIA (CODIGO 62AN19-1), DE LA SUBREGION ORIENTE</t>
  </si>
  <si>
    <t>5,5 meses</t>
  </si>
  <si>
    <r>
      <t xml:space="preserve">18678 de 01/09/2017
</t>
    </r>
    <r>
      <rPr>
        <strike/>
        <sz val="10"/>
        <color rgb="FFFF0000"/>
        <rFont val="Arial"/>
        <family val="2"/>
      </rPr>
      <t>19153 de 10/10/2017</t>
    </r>
    <r>
      <rPr>
        <sz val="10"/>
        <rFont val="Arial"/>
        <family val="2"/>
      </rPr>
      <t xml:space="preserve">
21103 de 13/02/2018</t>
    </r>
  </si>
  <si>
    <t>S2018060228881 de 22/06/2018</t>
  </si>
  <si>
    <t>ICONSULTING SAS, representado legalmente por Silvana Vergara Hernández, identificada con cédula de ciudadanía No. 43.153.541, el contrato derivado del Concurso de Méritos No. 8213,</t>
  </si>
  <si>
    <t>Estado del Proceso Celebrado
Fecha de Firma del Contrato 06 de julio de 2018
Fecha de Inicio de Ejecución del Contrato 06 de julio de 2018
Plazo de Ejecución del Contrato 165 Dí­as
En trámite RPC del contrato 4600008178 creado lunes, 25 de junio de 2018 4:38 p. m.
Estado del Proceso Adjudicado
RESOLUCION ADJUDICACION 8213 (22-06-2018 03:33 PM)
ACTA DE CIERRE 8213 (28-05-2018 04:41 PM)
RESOLUCION DE APERTURA 8213 (15-05-2018 04:40 PM)
Creación de Proceso 04 de May de 2018 06:51 P.M.
 AVISO DE CONVOCATORIA 8213 04-05-2018 06:51 PM
NOTA: Proceso 8002: Estado del Proceso Terminado Anormalmente después de Convocado - Resolucion de declaratoria de Desierto el pasado 24 de abril de 2018</t>
  </si>
  <si>
    <t>LINA MARÍA CÓRDOBA DÍAZ</t>
  </si>
  <si>
    <t xml:space="preserve">MEJORAMIENTO Y CONSTRUCCIÓN DE OBRAS COMPLEMENTARIAS SOBRE EL CORREDOR VIAL SAN JERÓNIMO-POLEAL (62AN16), DE LA SUBREGION OCCIDENTE
</t>
  </si>
  <si>
    <r>
      <t xml:space="preserve">18679 de 01/09/2017
</t>
    </r>
    <r>
      <rPr>
        <strike/>
        <sz val="10"/>
        <color rgb="FFFF0000"/>
        <rFont val="Arial"/>
        <family val="2"/>
      </rPr>
      <t xml:space="preserve">19155 de 10/10/2017
</t>
    </r>
    <r>
      <rPr>
        <sz val="10"/>
        <rFont val="Arial"/>
        <family val="2"/>
      </rPr>
      <t>21165 de 21/02/2018</t>
    </r>
  </si>
  <si>
    <t>S 2018060224774 16/05/2018</t>
  </si>
  <si>
    <t>Adjudicar al proponente CONSTRUCCIONES AP S.A.S representado legalmente por SERGIO ANDRES ACERO ALVAREZ, identificado con cédula de ciudadanía No 71.696.543 de Medellín , el Contrato derivado de la Licitación Pública No. 7985,</t>
  </si>
  <si>
    <t>Estado del Proceso Celebrado
Fecha de Firma del Contrato 26 de junio de 2018
Fecha de Inicio de Ejecución del Contrato 26 de junio de 2018
Plazo de Ejecución del Contrato 5 Meses
En trámite RPC del contrato 4600008160 creado el 14/06/2018
RESOLUCION ADJUDICACION 7985 2018060224774 (16-05-2018 11:20 AM)
ACTA DE CIERRE Y APERTURA PTAS 22-03-2018 05:30 PM
RESOLUCION DE APERTURA 19-02-2018 05:47 PM
EP de 29 de noviembre de 2017 05:13 p.m.
Recursos de Regalías-Recursos Propios</t>
  </si>
  <si>
    <t>Santiago Marín Diaz/Interventoría Externa</t>
  </si>
  <si>
    <t>INTERVENTORIA TECNICA, ADMINISTRATIVA, AMBIENTAL, FINANCIERA Y LEGAL PARA EL MEJORAMIENTO Y CONSTRUCCIÓN DE OBRAS COMPLEMENTARIAS SOBRE EL CORREDOR VIAL SAN JERÓNIMO-POLEAL (62AN16), DE LA SUBREGION OCCIDENTE</t>
  </si>
  <si>
    <r>
      <t xml:space="preserve">18680 de 01/09/2017
</t>
    </r>
    <r>
      <rPr>
        <strike/>
        <sz val="10"/>
        <color rgb="FFFF0000"/>
        <rFont val="Arial"/>
        <family val="2"/>
      </rPr>
      <t>19156 de 10/10/2017</t>
    </r>
    <r>
      <rPr>
        <sz val="10"/>
        <rFont val="Arial"/>
        <family val="2"/>
      </rPr>
      <t xml:space="preserve">
21166 de 21/02/2018</t>
    </r>
  </si>
  <si>
    <t>S2018060227889 de 13/06/2018</t>
  </si>
  <si>
    <t>Adjudicar al proponente GERARDO DIAZ MANJARRES GERARDO DIAZ MANJARRES identificado con cédula de ciudadanía No 70.077.994 el contrato derivado del Concurso de Méritos No. CON 8000,</t>
  </si>
  <si>
    <t>Estado del Proceso Celebrado
echa de Firma del Contrato 27 de junio de 2018
Fecha de Inicio de Ejecución del Contrato 27 de junio de 2018
Plazo de Ejecución del Contrato 165 Dí­as
En trámite RPC del contrato 4600008172 lunes, 25 de junio de 2018 4:38 p. m.
Estado del Proceso Adjudicado
RESOLUCION DE ADJUDICACION 8000 MANJARRES 2018060227889 (21-06-2018 02:28 PM)
ACTA CIERRE PROCESO 8000 (05-04-2018 06:31 PM)
Recursos de Regalías-Recursos Propios</t>
  </si>
  <si>
    <t>MEJORAMIENTO Y CONSTRUCCIÓN DE OBRAS COMPLEMENTARIAS SOBRE EL CORREDOR VIAL ALTO DEL CHUSCAL-ARMENIA (60AN08-1), DE LA SUBREGION OCCIDENTE</t>
  </si>
  <si>
    <r>
      <t xml:space="preserve">18681 de 01/09/2017
</t>
    </r>
    <r>
      <rPr>
        <strike/>
        <sz val="10"/>
        <color rgb="FFFF0000"/>
        <rFont val="Arial"/>
        <family val="2"/>
      </rPr>
      <t>19157 de 10/10/2017</t>
    </r>
    <r>
      <rPr>
        <sz val="10"/>
        <rFont val="Arial"/>
        <family val="2"/>
      </rPr>
      <t xml:space="preserve">
21167 de 21/02/2018</t>
    </r>
  </si>
  <si>
    <t>S2018060224385 de 10/05/2018</t>
  </si>
  <si>
    <t>CONSORCIO INFRAESTRUYCTURA VIAL ARMENIA integrando por INFRACO SAS 75% Y KHB INGENIERIA SAS 25% representado por Alexander Barreneche Mejía, identificado con la Cedula de Ciudadanía N° 98.642.053, el Contrato derivado de la Licitación Pública No. 7991</t>
  </si>
  <si>
    <t xml:space="preserve">
Estado del Proceso Celebrado
Fecha de Firma del Contrato 07 de junio de 2018
Fecha de Inicio de Ejecución del Contrato 07 de junio de 2018
Plazo de Ejecución del Contrato 5 Meses
En trámite RPC del contrato 4600008127 creado el 29/05/2018
2018060224385 RES ADJUDICACION 7991 (11-05-2018 03:35 PM)
ACTA DE CIERRE CON ANEXOS (2) 15-03-2018 11:48 AM
ACTA DE AUDIENCIA CON ANEXOS 05-03-2018 03:58 PM
EP de , 01 de diciembre de 2017 01:02 p.m.
Recursos de Regalías-Recursos Propios</t>
  </si>
  <si>
    <t>PAULO ANDRÉS PÉREZ GIRALDO/Interventoría Externa</t>
  </si>
  <si>
    <t>INTERVENTORIA TECNICA, ADMINISTRATIVA, AMBIENTAL, FINANCIERA Y LEGAL PARA EL MEJORAMIENTO Y CONSTRUCCIÓN DE OBRAS COMPLEMENTARIAS SOBRE EL CORREDOR VIAL ALTO DEL CHUSCAL-ARMENIA (60AN08-1), DE LA SUBREGION OCCIDENTE</t>
  </si>
  <si>
    <r>
      <t xml:space="preserve">18682 de 01/09/2017
</t>
    </r>
    <r>
      <rPr>
        <strike/>
        <sz val="10"/>
        <color rgb="FFFF0000"/>
        <rFont val="Arial"/>
        <family val="2"/>
      </rPr>
      <t>19158 de 10/10/2017</t>
    </r>
    <r>
      <rPr>
        <sz val="10"/>
        <rFont val="Arial"/>
        <family val="2"/>
      </rPr>
      <t xml:space="preserve">
21168 de 21/02/2018</t>
    </r>
  </si>
  <si>
    <t>S 2018060225693 de 23/05/2018</t>
  </si>
  <si>
    <t>CONSORCIO CHUSCAL – ARMENIA 03 integrado por ARENAS DE LA HOZ INGENIERIA SAS 50%, JORGE ERNESTO MENDEZ PACHON 25% Y RAUL ARIEL CASTAÑO ABUFHELE 25% representado por JUAN DIEGO ARENAS DE LA HOZ mayor de edad, identificado con la Cedula de Ciudadanía N° 1.020.720.226, el Contrato derivado del concurso de méritos No. 8003</t>
  </si>
  <si>
    <r>
      <t xml:space="preserve">Estado del Proceso Celebrado
Fecha de Firma del Contrato 26 de junio de 2018
Fecha de Inicio de Ejecución del Contrato 26 de junio de 2018
Plazo de Ejecución del Contrato 165 Dí­as
</t>
    </r>
    <r>
      <rPr>
        <sz val="10"/>
        <color rgb="FFFF0000"/>
        <rFont val="Calibri"/>
        <family val="2"/>
        <scheme val="minor"/>
      </rPr>
      <t>Estado del Proceso Adjudicado a 18/06/2018
En trámite RPC del contrato 4600008168 creado el 15/06/2018</t>
    </r>
    <r>
      <rPr>
        <sz val="10"/>
        <rFont val="Calibri"/>
        <family val="2"/>
        <scheme val="minor"/>
      </rPr>
      <t xml:space="preserve">
RESOLUCIÓN ADJUDICACIÓN 2018060225693  (24-05-2018 04:29 PM)
RESOLUCION DE APERTURA 8003 09-03-2018 04:18 PM
Recursos de Regalías-Recursos Propios</t>
    </r>
  </si>
  <si>
    <t>MEJORAMIENTO Y CONSTRUCCIÓN DE OBRAS COMPLEMENTARIAS SOBRE EL CORREDOR VIAL SAN FERMIN-BRICEÑO (25AN13), DE LA SUBREGION NORTE</t>
  </si>
  <si>
    <r>
      <t xml:space="preserve">18683 de 01/09/2017
</t>
    </r>
    <r>
      <rPr>
        <strike/>
        <sz val="10"/>
        <color rgb="FFFF0000"/>
        <rFont val="Arial"/>
        <family val="2"/>
      </rPr>
      <t>19159 de 10/10/2017</t>
    </r>
    <r>
      <rPr>
        <sz val="10"/>
        <rFont val="Arial"/>
        <family val="2"/>
      </rPr>
      <t xml:space="preserve">
21169 de 21/02/2018</t>
    </r>
  </si>
  <si>
    <t>S 2018060224337 de 09/05/2018</t>
  </si>
  <si>
    <t>Adjudicar al proponente CONSORCIO VIAL SAN JOSÉ INTEGRADO POR AGUIDEL SAS 50% Y CUBIDES Y MUÑOZ LTDA 50%, Consorcio representado legalmente por JUAN MANUEL DELGADO VILLEGAS, identificado con cédula de ciudadanía No.2.775.951 de Medellín , el Contrato derivado de la Licitación Pública No. 798</t>
  </si>
  <si>
    <r>
      <t xml:space="preserve">Estado del Proceso Celebrado
Fecha de Firma del Contrato 25 de junio de 2018
Fecha de Inicio de Ejecución del Contrato 25 de junio de 2018
Plazo de Ejecución del Contrato 5 Meses
</t>
    </r>
    <r>
      <rPr>
        <sz val="10"/>
        <color rgb="FFFF0000"/>
        <rFont val="Calibri"/>
        <family val="2"/>
        <scheme val="minor"/>
      </rPr>
      <t>Estado del Proceso Adjudicado a 15/06/2018</t>
    </r>
    <r>
      <rPr>
        <sz val="10"/>
        <rFont val="Calibri"/>
        <family val="2"/>
        <scheme val="minor"/>
      </rPr>
      <t xml:space="preserve">
</t>
    </r>
    <r>
      <rPr>
        <sz val="10"/>
        <color rgb="FFFF0000"/>
        <rFont val="Calibri"/>
        <family val="2"/>
        <scheme val="minor"/>
      </rPr>
      <t>En trámite RPC del contrato 4600008159 creado 14/06/2018</t>
    </r>
    <r>
      <rPr>
        <sz val="10"/>
        <rFont val="Calibri"/>
        <family val="2"/>
        <scheme val="minor"/>
      </rPr>
      <t xml:space="preserve">
RESOLUCION ADJUDIACCION SAN FERMIN BRICEÑO OBRA 2018060224337 (17-05-2018 04:25 PM)
ACTA DE CIERRE 16-03-2018 10:24 AM
AUDIENCIA PUBLICA DE RIESOS LIC-7993 05-03-2018 05:13 PM
EP de 30 de noviembre de 2017 04:26 p.m.
Recursos de Regalías-Recursos Propios</t>
    </r>
  </si>
  <si>
    <t>MARIA YANET VALENCIA CEBALLOS/Interventoría Externa</t>
  </si>
  <si>
    <t>INTERVENTORIA TECNICA, ADMINISTRATIVA, AMBIENTAL, FINANCIERA Y LEGAL PARA EL MEJORAMIENTO Y CONSTRUCCIÓN DE OBRAS COMPLEMENTARIAS SOBRE EL CORREDOR VIAL SAN FERMIN-BRICEÑO (25AN13), DE LA SUBREGION NORTE</t>
  </si>
  <si>
    <r>
      <t xml:space="preserve">18684 de 01/09/2017
</t>
    </r>
    <r>
      <rPr>
        <strike/>
        <sz val="10"/>
        <color rgb="FFFF0000"/>
        <rFont val="Arial"/>
        <family val="2"/>
      </rPr>
      <t>19160 de 10/10/2017</t>
    </r>
    <r>
      <rPr>
        <sz val="10"/>
        <rFont val="Arial"/>
        <family val="2"/>
      </rPr>
      <t xml:space="preserve">
21170 de 21/02/2018 </t>
    </r>
  </si>
  <si>
    <t>S2018060227061 de 05/06/2018</t>
  </si>
  <si>
    <t>CONSORCIO VIAL GC 2018 integrado por GERARDO DIAZ MANJARRES 70% - CASTORES CONSTRUCTORES 30% consorcio representado legalmente por el señor GERARDO DIAZ MANJARRES identificado con cédula de ciudadanía No. 70.077.994, el contrato derivado del Concurso de Méritos No. CON 8005.</t>
  </si>
  <si>
    <t>Estado del Proceso Celebrado
Fecha de Firma del Contrato 29 de junio de 2018
Fecha de Inicio de Ejecución del Contrato 29 de junio de 2017
Plazo de Ejecución del Contrato 165 Dí­as
REOLUCION ADJUDICACION 8005 INTERVENTORIA 2018060227061 (06-06-2018 11:57 AM)
RESOLUCION APERTURA 08-03-2018 05:28 PM
Recursos de Regalías-Recursos Propios</t>
  </si>
  <si>
    <t>MEJORAMIENTO Y CONSTRUCCIÓN DE OBRAS COMPLEMENTARIAS SOBRE EL CORREDOR VIAL SALGAR-LA CÁMARA-LA QUIEBRA (60AN05-1), DE LA SUBREGION SUROESTE</t>
  </si>
  <si>
    <r>
      <t xml:space="preserve">18685 de 01/09/2017
</t>
    </r>
    <r>
      <rPr>
        <strike/>
        <sz val="10"/>
        <color rgb="FFFF0000"/>
        <rFont val="Arial"/>
        <family val="2"/>
      </rPr>
      <t>19161 de 10/10/2017</t>
    </r>
    <r>
      <rPr>
        <sz val="10"/>
        <rFont val="Arial"/>
        <family val="2"/>
      </rPr>
      <t xml:space="preserve">
21171 de 21/02/2018</t>
    </r>
  </si>
  <si>
    <t>S2018060223826 04/05/2018</t>
  </si>
  <si>
    <t>Adjudicar al proponente Nro. 26, CONSORCIO VIAS GM4, integrado por: ING GAMMA S.A.S., con NIT. 900350972-1, con participación de 50% y CONSTRUCCIONES MAC LTDA., con NIT 830090667-8, con participación de 50%; representado el CONSORCIO VIAS GM4 por la ingeniera civil, ANGELA MARIA MANTILLA PRADA, identificada con cedula de ciudadanía No. 37.751.331 de Bucaramanga, el Contrato derivado de la Licitación Pública No. 7990.</t>
  </si>
  <si>
    <t>Estado del Proceso Celebrado
Fecha de Firma del Contrato 12 de junio de 2018
Fecha de Inicio de Ejecución del Contrato 03 de julio de 2018
Plazo de Ejecución del Contrato 3 Meses
En trámite  RPC del contrato 4600008148 creado el 5 de junio de 2018 4:19 p. m.
Estado del Proceso Adjudicado
RESOLUCIÓN ADJUDICACIÓN LIC 7990 2018060223826 (04-05-2018 03:54 PM)
ACTA CIERRE Y APERTURA PROPUESTAS 7990 (16-03-2018 06:01 PM)
ACTA DE AUDIENCIA RIESGOS LIC 7990 (02-03-2018 03:54 PM)
Estado del Proceso Borrador
EP de 01 de diciembre de 2017 11:16 a.m.
Recursos de Regalías-Recursos Propios</t>
  </si>
  <si>
    <t>MABEL EMILCE GARCIA BUITRAGO/Interventoría Externa</t>
  </si>
  <si>
    <t>INTERVENTORIA TECNICA, ADMINISTRATIVA, AMBIENTAL, FINANCIERA Y LEGAL PARA EL MEJORAMIENTO Y CONSTRUCCIÓN DE OBRAS COMPLEMENTARIAS SOBRE EL CORREDOR VIAL SALGAR-LA CÁMARA-LA QUIEBRA (60AN05-1), DE LA SUBREGION SUROESTE</t>
  </si>
  <si>
    <r>
      <t xml:space="preserve">18686 de 01/09/2017
</t>
    </r>
    <r>
      <rPr>
        <strike/>
        <sz val="10"/>
        <color rgb="FFFF0000"/>
        <rFont val="Arial"/>
        <family val="2"/>
      </rPr>
      <t>19162 de 10/10/2017</t>
    </r>
    <r>
      <rPr>
        <sz val="10"/>
        <rFont val="Arial"/>
        <family val="2"/>
      </rPr>
      <t xml:space="preserve">
21173 de 21/02/2018</t>
    </r>
  </si>
  <si>
    <t>S 2018060225456 del 21/05/2018</t>
  </si>
  <si>
    <t>CONSORCIO INTERANTIOQUIA IDJ, integrado por INGESCOR LTDA 50%, DONALD BOGOTA BAUTISTA 25%, JUAN CUARLOS RIOS URUETA 25%, representado por DONAL BOGOTA BAUTISTA, mayor de edad, identificado con la Cedula de Ciudadanía N° 79.557.205, el Contrato derivado del Concurso de Méritos 7997.</t>
  </si>
  <si>
    <t xml:space="preserve">
Estado del Proceso Celebrado
Fecha de Firma del Contrato 07 de junio de 2018
Fecha de Inicio de Ejecución del Contrato 03 de julio de 2018
Plazo de Ejecución del Contrato 105 Dí­as
RESOLUCIÓN ADJUDICACIÓN CON 7997 2018060225456 (21-05-2018 04:52 PM)
RESOLUCION APERTURA PROCESO 7997 09-03-2018 04:10 PM
Recursos de Regalías-Recursos Propios</t>
  </si>
  <si>
    <t>MABEL EMILCE GARCIA BUITRAGO</t>
  </si>
  <si>
    <t>MEJORAMIENTO Y CONSTRUCCIÓN DE OBRAS COMPLEMENTARIAS SOBRE EL CORREDOR VIAL SONSÓN-LA QUIEBRA-NARIÑO (56AN10), DE LA SUBREGION ORIENTE</t>
  </si>
  <si>
    <r>
      <t xml:space="preserve">18687 de 01/09/2017
</t>
    </r>
    <r>
      <rPr>
        <strike/>
        <sz val="10"/>
        <color rgb="FFFF0000"/>
        <rFont val="Arial"/>
        <family val="2"/>
      </rPr>
      <t>19163 de 10/10/2017</t>
    </r>
    <r>
      <rPr>
        <sz val="10"/>
        <rFont val="Arial"/>
        <family val="2"/>
      </rPr>
      <t xml:space="preserve">
21104 de 13/02/2018</t>
    </r>
  </si>
  <si>
    <t>2018060034380 de 12/04/2018</t>
  </si>
  <si>
    <t>EXCARVAR SAS con NIT 890.942.985-0, representando por JOSE IGNACIO CARVAJAL SOSA, identificado con cedula de ciudadanía No. 15.255.515 de Caldas</t>
  </si>
  <si>
    <t>Estado del Proceso Celebrado
Fecha de Firma del Contrato 04 de mayo de 2018
Fecha de Inicio de Ejecución del Contrato 08 de junio de 2018
Plazo de Ejecución del Contrato 5 Meses
En trámite RPC 23 de abril de 2018 3:34 p. m.  de contrato 4600008090 
Estado del Proceso Adjudicado
RESOLUCION ADJUDICACION 7992 2018060034380 de 12/04/2018 13-04-2018 01:48 PM
ACTA DE CIERRE Y APERTURA DE PROPUESTAS 7992  02-03-2018 03:56 PM
RESOLUCION DE APERTURA 7992 14-02-2018 06:18 PM
Estado del Proceso Borrador
EP de , 04 de diciembre de 2017 03:32 p.m
Recursos de Regalías-Recursos Propios</t>
  </si>
  <si>
    <t>MARCO ALFONSO GOMEZ PUCHE/Interventoría Externa</t>
  </si>
  <si>
    <t xml:space="preserve">INTERVENTORIA TECNICA, ADMINISTRATIVA, AMBIENTAL, FINANCIERA Y LEGAL PARA EL MEJORAMIENTO Y CONSTRUCCIÓN DE OBRAS COMPLEMENTARIAS SOBRE EL CORREDOR VIAL SONSÓN-LA QUIEBRA-NARIÑO (56AN10), DE LA SUBREGION ORIENTE
</t>
  </si>
  <si>
    <r>
      <t xml:space="preserve">18688 de 01/09/2017
</t>
    </r>
    <r>
      <rPr>
        <strike/>
        <sz val="10"/>
        <color rgb="FFFF0000"/>
        <rFont val="Arial"/>
        <family val="2"/>
      </rPr>
      <t>19164 de 10/10/2017</t>
    </r>
    <r>
      <rPr>
        <sz val="10"/>
        <rFont val="Arial"/>
        <family val="2"/>
      </rPr>
      <t xml:space="preserve">
21105 de 13/02/2018</t>
    </r>
  </si>
  <si>
    <t>S2018060222851 de 24/04/2018
S2018060223270 de 27/04/2018</t>
  </si>
  <si>
    <t>CONSORCIO CC SONSON (CONSTRUCCIONES INTERVENTORIAS ISAZA SAS COINZA 50%, CONSULTORIA, INGENIERIA ESTUDIOS ECONOMICOS LIMITADA CITEC LTDA 50%), representante del coinsorcio RUBEN ISAZA PALACIO identificado con cedula de ciudadanía No. 1.128.269.284</t>
  </si>
  <si>
    <t xml:space="preserve">
Estado del Proceso Celebrado
Fecha de Firma del Contrato 17 de mayo de 2018
Fecha de Inicio de Ejecución del Contrato 08 de junio de 2018
Plazo de Ejecución del Contrato 165 Dí­as
En tramite RPC del contrato marco 4600008102 de viernes, 4 de mayo de 2018 10:26 a. m.
Estado del Proceso Adjudicado
CORRECCION RESOLUCION APERTURA DE SOBRE ECONOMICO 7998 2018060223270 (27-04-2018 03:36 PM)
2018060222851 RESOLUCION APERTURA SOBRE ECONOMICO CON 7998 (24-04-2018 03:41 PM)
ACTA DE CIERRE 7998 05-03-2018 11:42 AM
RESOLUCION DE APERTURA 2018060023871 19-02-2018 05:55 PM
Recursos de Regalías-Recursos Propios</t>
  </si>
  <si>
    <t>MARCO ALFONSO GOMEZ PUCHE</t>
  </si>
  <si>
    <t xml:space="preserve">MEJORAMIENTO Y CONSTRUCCIÓN DE OBRAS COMPLEMENTARIAS SOBRE EL CORREDOR VIAL LA QUIEBRA-ARGELIA (56AN10-1), DE LA SUBREGION ORIENTE
</t>
  </si>
  <si>
    <r>
      <t xml:space="preserve">18689 de 01/09/2017
</t>
    </r>
    <r>
      <rPr>
        <strike/>
        <sz val="10"/>
        <color rgb="FFFF0000"/>
        <rFont val="Arial"/>
        <family val="2"/>
      </rPr>
      <t>19165 de 10/10/2017
19166 de 10/10/2017</t>
    </r>
    <r>
      <rPr>
        <sz val="10"/>
        <rFont val="Arial"/>
        <family val="2"/>
      </rPr>
      <t xml:space="preserve">
21106 de 13/02/2018</t>
    </r>
  </si>
  <si>
    <t>S2018060229498 de 27/06/2018</t>
  </si>
  <si>
    <t>CONSORCIO SUBREGION ORIENTE 7983-CONFORMADO POR INGENIERIA Y CONSTRUCCIONES PALACIO BAENA 75%; GRUPO S Y C S.A.S 25%, con Nit.811.015.828-9; 811.031.728-8 representado legalmente por JUAN JOSE BAENA CORREA, identificado con cedula de ciudadanía No. 71.686.063, el Contrato derivado de la Licitación Pública No. 7983, cuyo</t>
  </si>
  <si>
    <r>
      <t xml:space="preserve">En trámite RPC del contrato 4600008218 creado miércoles, 11 de julio de 2018 3:55 p. m
</t>
    </r>
    <r>
      <rPr>
        <sz val="10"/>
        <color rgb="FFFF0000"/>
        <rFont val="Calibri"/>
        <family val="2"/>
        <scheme val="minor"/>
      </rPr>
      <t xml:space="preserve">
Estado del Proceso Adjudicado a 11/07/2018</t>
    </r>
    <r>
      <rPr>
        <sz val="10"/>
        <rFont val="Calibri"/>
        <family val="2"/>
        <scheme val="minor"/>
      </rPr>
      <t xml:space="preserve">
RESOLUCIÓN DE ADJUDICACIÓN 2018060229498 (27-06-2018 05:39 PM)
RECIBO DE PROPUESTAS Y ACTA DE CIERRE (1) (22-05-2018 05:08 PM) 
NUEVA RESOLUCION DE APERTURA LIC 7983 (25-04-2018 09:58 AM)
</t>
    </r>
    <r>
      <rPr>
        <sz val="10"/>
        <color rgb="FFFF0000"/>
        <rFont val="Calibri"/>
        <family val="2"/>
        <scheme val="minor"/>
      </rPr>
      <t xml:space="preserve">RESOLUCION REVOCATORIA LIC 7983 N2018060034341 de 11/04/2018 (12-04-2018 11:04 AM) </t>
    </r>
    <r>
      <rPr>
        <sz val="10"/>
        <rFont val="Calibri"/>
        <family val="2"/>
        <scheme val="minor"/>
      </rPr>
      <t xml:space="preserve">
Estado del Proceso Convocado
ACTADECIERREYAPERTURAPROPUESTAS 05-03-2018 05:32 PM
RESOLUCION DE APERTURA 14-02-2018 06:56 PM
Estado del Proceso Borrador
EP de 29 de noviembre de 2017 03:33 p.m.
Recursos de Regalías-Recursos Propios</t>
    </r>
  </si>
  <si>
    <t>DAVID CALLEJAS SAULE/Interventoría Externa</t>
  </si>
  <si>
    <t>INTERVENTORIA TECNICA, ADMINISTRATIVA, AMBIENTAL, FINANCIERA Y LEGAL PARA EL MEJORAMIENTO Y CONSTRUCCIÓN DE OBRAS COMPLEMENTARIAS SOBRE EL CORREDOR VIAL LA QUIEBRA-ARGELIA (56AN10-1), DE LA SUBREGION ORIENTE</t>
  </si>
  <si>
    <r>
      <t xml:space="preserve">18690 de 01/09/2017
</t>
    </r>
    <r>
      <rPr>
        <strike/>
        <sz val="10"/>
        <color rgb="FFFF0000"/>
        <rFont val="Arial"/>
        <family val="2"/>
      </rPr>
      <t>19167 de 10/10/2017</t>
    </r>
    <r>
      <rPr>
        <sz val="10"/>
        <rFont val="Arial"/>
        <family val="2"/>
      </rPr>
      <t xml:space="preserve">
21107 de 13/02/2018</t>
    </r>
  </si>
  <si>
    <t>Estado del Proceso Convocado
RESOLUCION REANUDACION 8001 (27-06-2018 05:17 PM)
RESOLUCION DE SUSPENSIÓN CONCURSO DE MERITOS 8001 NRO 2018060034727 de 16/04/2018  INTERV LA QUIEBRA ARGELIA 17-04-2018 10:54 AM
ACTAPERTURA (06-03-2018 03:36 PM)
ACTAPERTURA 06-03-2018 03:36 PM
RESOLUCION DE APERTURA 19-02-2018 05:40 PM
Estado del Proceso Borrador
Recursos de Regalías-Recursos Propios</t>
  </si>
  <si>
    <t>DAVID CALLEJAS SAULE</t>
  </si>
  <si>
    <t xml:space="preserve">MEJORAMIENTO Y CONSTRUCCIÓN DE OBRAS COMPLEMENTARIAS SOBRE EL CORREDOR VIAL COCORNÁ - EL RAMAL (GRANADA)(60AN17-1), DE LA SUBREGION ORIENTE
</t>
  </si>
  <si>
    <r>
      <t xml:space="preserve">19722 de 28/11/2017
</t>
    </r>
    <r>
      <rPr>
        <strike/>
        <sz val="10"/>
        <color rgb="FFFF0000"/>
        <rFont val="Arial"/>
        <family val="2"/>
      </rPr>
      <t>19838 de 30/11/2017</t>
    </r>
    <r>
      <rPr>
        <sz val="10"/>
        <rFont val="Arial"/>
        <family val="2"/>
      </rPr>
      <t xml:space="preserve">
21174 de 21/02/2018</t>
    </r>
  </si>
  <si>
    <t>S2018060224235 de 08/05/2018</t>
  </si>
  <si>
    <t>Adjudicar al proponente Consorcio GMC-GL (Conformado por GMC Ingeniería y Construcciones S.A.S. 50% y Grupo G L S.A.S. 50%), el Contrato derivado del proceso de Licitación Pública No. 7993 cuyo objeto consiste en el “MEJORAMIENTO Y CONSTRUCCIÓN DE OBRAS COMPLEMENTARIAS SOBRE EL CORREDOR VIAL COCORNÁ – EL RAMAL (60AN17-1), DE LA SUBREGION ORIENTE DEL DEPARTAMENTO DE ANTIOQUIA.</t>
  </si>
  <si>
    <r>
      <t>En trámite RPC del contrato 4600008174 creado lunes, 25 de junio de 2018 4:38 p. m.</t>
    </r>
    <r>
      <rPr>
        <sz val="10"/>
        <color rgb="FFFF0000"/>
        <rFont val="Calibri"/>
        <family val="2"/>
        <scheme val="minor"/>
      </rPr>
      <t xml:space="preserve">
Estado del Proceso Adjudicado a 11/07/2018
</t>
    </r>
    <r>
      <rPr>
        <sz val="10"/>
        <rFont val="Calibri"/>
        <family val="2"/>
        <scheme val="minor"/>
      </rPr>
      <t xml:space="preserve">
RESOLUCION DE ADJUDICACION LIC-7993 (10-05-2018 03:50 PM)
ACTA DE CIERRE Y APERTURA DE PROPUESTAS LIC-7993 (15-03-2018 11:35 AM)
ACTA DE AUDIENCIA DE RIESGOS LIC-7993 (02-03-2018 03:47 PM)
Estado del Proceso Borrador
Recursos de Regalías-Recursos Propios</t>
    </r>
  </si>
  <si>
    <t>IVAN DARIO DE VARGAS CABARCAS/Interventoría Externa</t>
  </si>
  <si>
    <t>INTERVENTORIA TECNICA, ADMINISTRATIVA, AMBIENTAL, FINANCIERA Y LEGAL PARA EL MEJORAMIENTO Y CONSTRUCCIÓN DE OBRAS COMPLEMENTARIAS SOBRE EL CORREDOR VIAL COCORNÁ - EL RAMAL (GRANADA)(60AN17-1), DE LA SUBREGION ORIENTE</t>
  </si>
  <si>
    <r>
      <t xml:space="preserve">19723 de 28/11/2017
</t>
    </r>
    <r>
      <rPr>
        <strike/>
        <sz val="10"/>
        <color rgb="FFFF0000"/>
        <rFont val="Arial"/>
        <family val="2"/>
      </rPr>
      <t>19839 de 30/11/2017</t>
    </r>
    <r>
      <rPr>
        <sz val="10"/>
        <rFont val="Arial"/>
        <family val="2"/>
      </rPr>
      <t xml:space="preserve">
21175 de 21/02/2018</t>
    </r>
  </si>
  <si>
    <t>S2018060225816 de 24/05/2018</t>
  </si>
  <si>
    <t>Adjudicar al proponente CONSORCIO INTER-VIAL COCORNÁ CONFORMADO POR ARENAS DE LA HOZ INGENIERÍA S.A.S. (50%) Y LUIS HUMBERTO JAUREGUI (50%) representado por el señor JUAN DIEGO ARENAS DE LA HOZ, identificado con cédula de ciudadanía No. 1.020’720.226, el contrato derivado del Concurso de Méritos No. CON 8004.</t>
  </si>
  <si>
    <r>
      <rPr>
        <sz val="10"/>
        <color rgb="FFFF0000"/>
        <rFont val="Calibri"/>
        <family val="2"/>
        <scheme val="minor"/>
      </rPr>
      <t>Estado del Proceso Adjudicado a 11/07/2018</t>
    </r>
    <r>
      <rPr>
        <sz val="10"/>
        <rFont val="Calibri"/>
        <family val="2"/>
        <scheme val="minor"/>
      </rPr>
      <t xml:space="preserve">
RESOLUCION DE ADJUDICACION CON-8004 (29-05-2018 03:15 PM)
RESOLUCION DE APERTURA 8004  09-03-2018 04:50 PM
Recursos de Regalías-Recursos Propios</t>
    </r>
  </si>
  <si>
    <t>IVAN DARIO DE VARGAS CABARCAS</t>
  </si>
  <si>
    <t>MEJORAMIENTO Y CONSTRUCCIÓN DE OBRAS COMPLEMENTARIAS SOBRE EL CORREDOR VIAL SOFIA-YOLOMBÓ (62AN23), DE LA SUBREGION NORDESTE</t>
  </si>
  <si>
    <r>
      <t xml:space="preserve">18693 de 01/09/2017
</t>
    </r>
    <r>
      <rPr>
        <strike/>
        <sz val="10"/>
        <color rgb="FFFF0000"/>
        <rFont val="Arial"/>
        <family val="2"/>
      </rPr>
      <t>19170 de 10/10/2017</t>
    </r>
    <r>
      <rPr>
        <sz val="10"/>
        <rFont val="Arial"/>
        <family val="2"/>
      </rPr>
      <t xml:space="preserve">
21108 de 13/02/2018
21109 de 13/02/2018</t>
    </r>
  </si>
  <si>
    <t>2018060034399 de 12/04/2018</t>
  </si>
  <si>
    <t>CONSORCIO VÍAS ANTIOQUIA, integrado por; JAIME HUMBERTO ARCILA MONTOYA con cedula 70.553.346 con un 75%, y JORGE ELIECER JARAMILLO MESA con cedula 71.615.184 con un 25%, consorcio representado por JAIME HUMBERTO ARCILA MONTOYA con cedula 70.553.346, el Contrato derivado de la Licitación Pública No. 7982.</t>
  </si>
  <si>
    <t>Estado del Proceso Celebrado
Fecha de Firma del Contrato 16 de mayo de 2018
Fecha de Inicio de Ejecución del Contrato 16 de mayo de 2018
Plazo de Ejecución del Contrato 5 Meses
Estado del Proceso Celebrado
Estado del Proceso Adjudicado
RESOLUCION ADJUDICA 2018060034399 de 12/04/2018 13-04-2018 12:47 PM
ACTA DE CIERRE 7982 05-03-2018 11:29 AM
RESOLUCION DE APERTURA 14-02-2018 06:03 PM
Estado del Proceso Borrador
E.P. de 28 de noviembre de 2017 11:07 a.m.
Recursos de Regalías-Recursos Propios</t>
  </si>
  <si>
    <t>OSCAR IVAN OSORIO PELAEZ/Interventoría Externa</t>
  </si>
  <si>
    <t>INTERVENTORIA TECNICA, ADMINISTRATIVA, AMBIENTAL, FINANCIERA Y LEGAL PARA EL MEJORAMIENTO Y CONSTRUCCIÓN DE OBRAS COMPLEMENTARIAS SOBRE EL CORREDOR VIAL SOFIA-YOLOMBÓ (62AN23), DE LA SUBREGION NORDESTE</t>
  </si>
  <si>
    <r>
      <t xml:space="preserve">18694 de 01/09/2017
</t>
    </r>
    <r>
      <rPr>
        <strike/>
        <sz val="10"/>
        <color rgb="FFFF0000"/>
        <rFont val="Arial"/>
        <family val="2"/>
      </rPr>
      <t>19171 de 10/10/2017</t>
    </r>
    <r>
      <rPr>
        <sz val="10"/>
        <rFont val="Arial"/>
        <family val="2"/>
      </rPr>
      <t xml:space="preserve">
21110 de 13/02/2018</t>
    </r>
  </si>
  <si>
    <t>S2018060223152 de 26/04/2018</t>
  </si>
  <si>
    <t>Adjudicar al proponente CONSORCIO SOFÍA-YOLOMBÓ (ICONSULTING SAS 50% - CEAS SAS 50%) representado por la señora Silvia Vergara Hernández, identificada con cédula de ciudadanía No. 43.153.541, el contrato derivado del Concurso de Méritos No. CON 7999</t>
  </si>
  <si>
    <t xml:space="preserve">
Estado del Proceso Celebrado
Fecha de Firma del Contrato 07 de junio de 2018
Fecha de Inicio de Ejecución del Contrato 07 de junio de 2018
Plazo de Ejecución del Contrato 165 Dí­as
En trámite RPC del contrato 4600008111  de jueves, 17 de mayo de 2018 9:00 a. m.
Estado del Proceso Adjudicado
RESOLUCION ADJUDICACION 7999 26-04-2018 04:22 PM
ACTA DE CIERRE Y APERTURA DE PROPUESTAS 7999 06-03-2018 03:33 PM
RESOLUCION APERTURA 2018060023870 19-02-2018 06:04 PM
Estado del Proceso Borrador
Recursos de Regalías-Recursos Propios</t>
  </si>
  <si>
    <t>Jessu</t>
  </si>
  <si>
    <t> 95111601</t>
  </si>
  <si>
    <r>
      <t xml:space="preserve">CONVENIO PARA LA ENTREGA DE LOS RECURSOS PROVENIENTES POR LA VENTA DE ISAGEN AL DEPARTAMENTO DE ANTIOQUIA, PARA LA CONSTRUCCION DE CICLOINFRAESTRUCTURA EN LAS SUBREGIONES DE URABA, OCCIDENTE Y AREA METROPOLITANA </t>
    </r>
    <r>
      <rPr>
        <sz val="10"/>
        <color rgb="FFFF0000"/>
        <rFont val="Calibri"/>
        <family val="2"/>
        <scheme val="minor"/>
      </rPr>
      <t>DEL VALLE DE ABURRA</t>
    </r>
    <r>
      <rPr>
        <sz val="10"/>
        <rFont val="Calibri"/>
        <family val="2"/>
        <scheme val="minor"/>
      </rPr>
      <t xml:space="preserve"> DEL DEPARTAMENTO DE ANTIOQUIA</t>
    </r>
  </si>
  <si>
    <t>Recursos de Isagen</t>
  </si>
  <si>
    <t xml:space="preserve">km ciclo-vías, senderos peatonales y/o moto-rutas construidos (31050701)
</t>
  </si>
  <si>
    <t>Construcción de cicloinfraestructura en subregiones del Departamento de Antioquia</t>
  </si>
  <si>
    <t>180127
BPIN 2017003050010</t>
  </si>
  <si>
    <t>Construcción de ciclovías</t>
  </si>
  <si>
    <t xml:space="preserve">Gestíon y adquisición de predios; señalización y semaforos, plan manejo de transito, obras hidrosanitarias, estructuras de concreto, estructuras de pavimento y paisajismo.  
</t>
  </si>
  <si>
    <t>RE-20-26-2017</t>
  </si>
  <si>
    <r>
      <t xml:space="preserve">21053 de 06/02/2018 
</t>
    </r>
    <r>
      <rPr>
        <strike/>
        <sz val="10"/>
        <color rgb="FFFF0000"/>
        <rFont val="Arial"/>
        <family val="2"/>
      </rPr>
      <t>21015 de 02/02/2018</t>
    </r>
  </si>
  <si>
    <t>S2017060109419 de 10/11/2017</t>
  </si>
  <si>
    <t>2017-AS-20-0025</t>
  </si>
  <si>
    <t>INSTITUTO DEPARTAMENTAL DE DEPORTES DE ANTIOQUIA
Indeportes Antioquia</t>
  </si>
  <si>
    <t>Fecha de Firma del Contrato 10 de noviembre de 2017
Fecha de Inicio de Ejecución del Contrato 01 de febrero de 2018
Plazo de Ejecución del Contrato 13 Meses</t>
  </si>
  <si>
    <t>Leticia Omaira Hoyos Zuluaga</t>
  </si>
  <si>
    <t xml:space="preserve">CONVENIO DE COOPERACIÓN PARA LA ENTREGA DE RECURSOS PROVENIENTES DE LA VENTA DE ISAGEN PARA REALIZAR LA CONSTRUCCION DE PASEOS URBANOS DE MALECON TURISTICO ETAPA 1 EN LOS BARRIOS SANTAFE Y LA PLAYA DEL MUNICIPIO DE TURBO
</t>
  </si>
  <si>
    <t>otros espacios públicos (muelles, malecones, entre otros) construidos y/o mantenidos (31050603)</t>
  </si>
  <si>
    <t>Construcción de paseos urbanos de malecón, Etapa 1 en los Barrios Santafe y La Playa de Turbo Antioquia</t>
  </si>
  <si>
    <t>180128
BPIN 2017003050012</t>
  </si>
  <si>
    <t>Malecón construido
Vía urbana pavimentada</t>
  </si>
  <si>
    <t>Construcción de andenes, obras de drenaje, pavimentación de vía y obras urbanisticas.</t>
  </si>
  <si>
    <t>RE-20-27-2017</t>
  </si>
  <si>
    <r>
      <t xml:space="preserve">21052 de 06/02/2018
</t>
    </r>
    <r>
      <rPr>
        <strike/>
        <sz val="10"/>
        <color rgb="FFFF0000"/>
        <rFont val="Arial"/>
        <family val="2"/>
      </rPr>
      <t>21014 de 02/02/2018</t>
    </r>
  </si>
  <si>
    <t>2017-AS-20-0026</t>
  </si>
  <si>
    <t>Resciliado</t>
  </si>
  <si>
    <t>ACTA DE TERMINACION ANTICIPADA Y LIQUIDACION DE MUTUO ACUERDO de 12/03/2018
Se anula CDP 
Fecha de Firma del Contrato 10 de noviembre de 2017
Fecha de Inicio de Ejecución del Contrato 01 de febrero de 2018
Plazo de Ejecución del Contrato 13 Meses</t>
  </si>
  <si>
    <t>MEJORAMIENTO DE VIAS SECUNDARIAS EN LA SUBREGION ORIENTE DE ANTIOQUIA CON RECURSOS PROVENIENTES DE LA ENAJENACION DE ISAGEN PARA LA VIA  LA AURORA - SONADORA DEL MUNICIPIO DE GUATAPE</t>
  </si>
  <si>
    <t xml:space="preserve">5 MESES </t>
  </si>
  <si>
    <t>km de vías de la RVS mantenidas, mejoradas y/o rehabilitadas en afirmado 
(31050305)
310503000</t>
  </si>
  <si>
    <t>Mejoramiento de vías secundarias en la subregión Oriente de Antioquia</t>
  </si>
  <si>
    <t>Vías secundarias mejoradas</t>
  </si>
  <si>
    <t>Construcción de obras de drenaje
Mejoramiento de la capa de rodadura
Señalización de los tramos a intervenir</t>
  </si>
  <si>
    <r>
      <rPr>
        <strike/>
        <sz val="10"/>
        <color rgb="FFFF0000"/>
        <rFont val="Arial"/>
        <family val="2"/>
      </rPr>
      <t>21032 de 06/02/2018</t>
    </r>
    <r>
      <rPr>
        <sz val="10"/>
        <rFont val="Arial"/>
        <family val="2"/>
      </rPr>
      <t xml:space="preserve">
21087 de 12/02/2018</t>
    </r>
  </si>
  <si>
    <t>S2018060228827 de 21/06/2018</t>
  </si>
  <si>
    <t>Adjudicar al proponente CALCULOS Y CONSTRUCCIONES SAS Consorcio representado legalmente por ANGELA MARIA HOYOS CASTRO identificada con cedula de ciudadanía Nro 42.881.386 el Contrato derivado de la Licitación Pública No. 8118</t>
  </si>
  <si>
    <r>
      <t xml:space="preserve">En trámite RPC del contrato 4600008198 creado miércoles, 11 de julio de 2018 8:16 a. m. 
</t>
    </r>
    <r>
      <rPr>
        <sz val="10"/>
        <color rgb="FFFF0000"/>
        <rFont val="Calibri"/>
        <family val="2"/>
        <scheme val="minor"/>
      </rPr>
      <t>Estado del Proceso Adjudicado a 11/07/2018</t>
    </r>
    <r>
      <rPr>
        <sz val="10"/>
        <color theme="1"/>
        <rFont val="Calibri"/>
        <family val="2"/>
        <scheme val="minor"/>
      </rPr>
      <t xml:space="preserve">
RESOLUCION ADJUDICACION RADICADO 2018060228827 (21-06-2018 07:06 PM)
ACTA DE CIERRE LIC 8118 (12-04-2018 02:57 PM)
RESOLUSION APERTURA 8118 16-03-2018 04:21 PM</t>
    </r>
  </si>
  <si>
    <t>Luis Eduardo Tobón Cardona/Interventoría Externa contratada por INVIAS</t>
  </si>
  <si>
    <t>72141003
72141104
72141106</t>
  </si>
  <si>
    <t>MEJORAMIENTO DE VIAS SECUNDARIAS EN LA SUBREGION ORIENTE DE ANTIOQUIA CON RECURSOS PROVENIENTES DE LA ENAJENACION DE ISAGEN EN LA VIA  EL PEÑOL- SAN VICENTE DEL MUNICIPIO DE EL PEÑOL</t>
  </si>
  <si>
    <t>7 MESES</t>
  </si>
  <si>
    <t>3837980 3837982</t>
  </si>
  <si>
    <t>km de vías de la RVS mantenidas, mejoradas y/o rehabilitadas en afirmado 
(31050305)
310503001</t>
  </si>
  <si>
    <t>21083 de 12/02/2018</t>
  </si>
  <si>
    <t>S2018060225240 de 18/05/2018</t>
  </si>
  <si>
    <t>Adjudicar al proponente CONSORCIO VIAL 8111 INTEGRADO POR ROCALES Y CONCRETO CON EL 25% ANGAR CONSTRUCCIONES SAS CON 25% INGEOCIVIL INGENIERAIA SAS CON 35% E IMPROING CON 15% Consorcio representado legalmente por CLAUDIA INÉS PABÓN MOSQUERA identificado con cedula de ciudadanía Nro 31.953.797 de Cali el Contrato derivado de la Licitación Pública No. 8111</t>
  </si>
  <si>
    <r>
      <rPr>
        <sz val="10"/>
        <color rgb="FFFF0000"/>
        <rFont val="Calibri"/>
        <family val="2"/>
        <scheme val="minor"/>
      </rPr>
      <t>Estado del Proceso Adjudicado a 11/07/2018</t>
    </r>
    <r>
      <rPr>
        <sz val="10"/>
        <color theme="1"/>
        <rFont val="Calibri"/>
        <family val="2"/>
        <scheme val="minor"/>
      </rPr>
      <t xml:space="preserve">
En trámite RPC del contrato 4600008149 creado el 08/06/2018
RESOLUCION DE ADJUDICACION 8111 2018060225240 (21-05-2018 04:45 PM)
Publicación del Informe de Evaluación 23 de abril de 2018.
RESOLUCION DE APERTURA 05-03-2018 10:48 PM</t>
    </r>
  </si>
  <si>
    <t>MEJORAMIENTO DE VIAS SECUNDARIAS EN LA SUBREGION ORIENTE DE ANTIOQUIA CON RECURSOS PROVENIENTES DE LA ENAJENACION DE ISAGEN EN LAS VIAS  ALEJANDRIA- EL BIZCOCHO  Y LA PALMA - EL VERTEDERO DEL MUNICIPIO DE SAN RAFAEL</t>
  </si>
  <si>
    <t>3837980 3837983</t>
  </si>
  <si>
    <t>km de vías de la RVS mantenidas, mejoradas y/o rehabilitadas en afirmado 
(31050305)
310503002</t>
  </si>
  <si>
    <t>21084 de 12/02/2018</t>
  </si>
  <si>
    <t>S2018060228518 de 19/06/2018</t>
  </si>
  <si>
    <t>Adjudicar al proponente CONSORCIO SAN JUAN 1 integrando por (CONSTRUCCIONES RAMIREZ BARON SAS 50% - FERNANDO AUGUSTO RAMIREZ RESTREPO 25% - JUAN CARLOS RAMIREZ OSPINA 25%)representado por MANUEL FELIPE RAMIREZ BARON identificado con la Cedula de Ciudadanía N° 80.773.283 el Contrato derivado de la Licitación Pública No. 8110</t>
  </si>
  <si>
    <t>En trámite RPC del contrato 4600008203 creado miércoles, 11 de julio de 2018 8:16 a. m.
Estado del Proceso Adjudicado
RESOLUCIÓN DE ADJUDICACIÓN (21-06-2018 07:18 PM)
ACTA DE CIERRE (17-04-2018 09:30 AM) 
3 RESOLUCIÓN DE APERTURA 16-03-2018 05:46 PM</t>
  </si>
  <si>
    <t xml:space="preserve">MEJORAMIENTO DE VIAS SECUNDARIAS EN LA SUBREGION ORIENTE DE ANTIOQUIA CON RECURSOS PROVENIENTES DE LA ENAJENACION DE ISAGEN PARA LA VIA  MARINILLA- EL SANTUARIO DEL MUNICIPIO DE EL SANTUARIO
</t>
  </si>
  <si>
    <t>21033 de 06/02/2018</t>
  </si>
  <si>
    <t>S2018060229215 de 25/06/2018</t>
  </si>
  <si>
    <t>Adjudicar al proponente N° 57 CALCULO Y CONSTRUCCIONES SAS representado por ANGELA MARIA HOYOS CASTRO identificada con la cédula de ciudadanía N° 42.881.386, el Contrato derivado de la Licitación Pública No. 8124</t>
  </si>
  <si>
    <t>A 11/07/2018 en trámite RPC del contrato 4600008205 creado martes, 10 de julio de 2018 4:51 p. m.
Estado del Proceso Adjudicado a 11/07/2018
 RESOLUCIÓN DE ADJUDICACIÓN 2018060229215 (25-06-2018 05:29 PM)
ACTA DE CIERRE Y APERTURA DE PROPUESTAS 8124 (17-04-2018 08:25 AM)
RESOLUCION DE APERTURA 8124 16-03-2018 05:14 PM</t>
  </si>
  <si>
    <t xml:space="preserve">MEJORAMIENTO DE VIAS SECUNDARIAS EN LA SUBREGION ORIENTE DE ANTIOQUIA CON RECURSOS PROVENIENTES DE LA ENAJENACION DE ISAGEN PARA LA VIA SAN ROQUE - EL VERTEDERO DEL MUNICIPIO DE SAN ROQUE
 </t>
  </si>
  <si>
    <t xml:space="preserve">7 MESES </t>
  </si>
  <si>
    <t>21035 de 06/02/2018</t>
  </si>
  <si>
    <t>S2018060224390 de 10/05/2018</t>
  </si>
  <si>
    <t>Adjudicar al proponente CONSORCIO SAN ROQUE C&amp;C, (INTEGRADO POR; COMPAÑÍA DE ASESORÍAS Y CONSTRUCCIONES SAS -CASCO SAS- 75% Y CONSTRUCTORA CARIBE SIGLO XXI SAS 25%), Consorcio representado legalmente por Andrés Felipe Restrepo Ángel identificado con la Cedula de Ciudadanía N° 8.025.797, el Contrato derivado de la Licitación Pública No. 8125.</t>
  </si>
  <si>
    <r>
      <t xml:space="preserve">
Estado del Proceso Celebrado
Fecha de Firma del Contrato 13 de junio de 2018
Fecha de Inicio de Ejecución del Contrato 13 de junio de 2018
Plazo de Ejecución del Contrato 7 Meses
En trámite RPC del contrato 4600008143 creado el 31/05/2018
</t>
    </r>
    <r>
      <rPr>
        <sz val="10"/>
        <color rgb="FFFF0000"/>
        <rFont val="Calibri"/>
        <family val="2"/>
        <scheme val="minor"/>
      </rPr>
      <t>Adjudicado</t>
    </r>
    <r>
      <rPr>
        <sz val="10"/>
        <color theme="1"/>
        <rFont val="Calibri"/>
        <family val="2"/>
        <scheme val="minor"/>
      </rPr>
      <t xml:space="preserve">
RESOLUCION ADJUDICACION 8125 (23-05-2018 04:31 PM)
</t>
    </r>
    <r>
      <rPr>
        <sz val="10"/>
        <color rgb="FFFF0000"/>
        <rFont val="Calibri"/>
        <family val="2"/>
        <scheme val="minor"/>
      </rPr>
      <t>Estado del Proceso Convocado
Pendiente publicar Resolucion de Adjudicación</t>
    </r>
    <r>
      <rPr>
        <sz val="10"/>
        <color theme="1"/>
        <rFont val="Calibri"/>
        <family val="2"/>
        <scheme val="minor"/>
      </rPr>
      <t xml:space="preserve">
RESOLUCION DE APERTURA 05-03-2018 10:42 PM</t>
    </r>
  </si>
  <si>
    <t>MEJORAMIENTO DE VIAS SECUNDARIAS EN VARIAS SUBREGIONES DE ANTIOQUIA CON RECURSOS PROVENIENTES DE LA ENAJENACION DE ISAGEN PARA LA  VIA  ARMENIA - ALTO EL CHUSCAL DEL MUNICIPIO DE ARMENIA EN LA SUBREGION OCCIDENTE DE ANTIOQUIA</t>
  </si>
  <si>
    <t>Mejoramiento de vías secundarias en varias subregiones de Antioquia</t>
  </si>
  <si>
    <t>21037 de 06/02/2018</t>
  </si>
  <si>
    <t>S2018060224500 de 10/05/2018</t>
  </si>
  <si>
    <t>ASFALTEMOS S.A.S., identificado con NIT 900.278.276-4 representado legalmente por ANDRES EDUARDO TRUJILLO ARANGO identificado con la Cedula de Ciudadanía N° 79.689.814,el Contrato derivado de la Licitación Pública No. 8114</t>
  </si>
  <si>
    <r>
      <rPr>
        <sz val="10"/>
        <rFont val="Calibri"/>
        <family val="2"/>
        <scheme val="minor"/>
      </rPr>
      <t>Estado del Proceso Celebrado</t>
    </r>
    <r>
      <rPr>
        <sz val="10"/>
        <color theme="1"/>
        <rFont val="Calibri"/>
        <family val="2"/>
        <scheme val="minor"/>
      </rPr>
      <t xml:space="preserve">
Fecha de Firma del Contrato 28 de junio de 2018
Fecha de Inicio de Ejecución del Contrato 28 de junio de 2018
Plazo de Ejecución del Contrato 7 Meses
En trámite RPC del contrato 4600008120  : jueves, 17 de mayo de 2018 2:46 p. m
RESOLUCION ADJUDICACION 2018060224500 (11-05-2018 03:43 PM)
ACTA DE CIERRE Y APERTURA DE PROPUESTAS 8114  22-03-2018 03:50 PM
RESOLUCION APERTURA 2018060026414 - 8114  05-03-2018 09:12 PM</t>
    </r>
  </si>
  <si>
    <t>MEJORAMIENTO DE VIAS SECUNDARIAS EN VARIAS SUBREGIONES DE ANTIOQUIA CON RECURSOS PROVENIENTES DE LA ENAJENACION DE ISAGEN PARA LA  VIA  CAICEDO - LA USA  DEL MUNICIPIO DE CAICEDO EN LA SUBREGION OCCIDENTE DE ANTIOQUIA</t>
  </si>
  <si>
    <t>21038 de 06/02/2018</t>
  </si>
  <si>
    <t>S2018060228089 de 15/06/2018</t>
  </si>
  <si>
    <t>Proponente No.25 CONSORCIO GAMA – VYC (GAMA INGENIEROS ARQUITECTOS SAS 50% - VIAS Y CANALES SAS 50%), representado por Ana Carolina Galán Ramírez, identificado con la cédula de ciudadanía N° 52.862.258</t>
  </si>
  <si>
    <r>
      <t xml:space="preserve">En trámite RPC del contrato 4600008204 creado martes, 10 de julio de 2018 4:51 p. m.en 
</t>
    </r>
    <r>
      <rPr>
        <sz val="10"/>
        <color rgb="FFFF0000"/>
        <rFont val="Calibri"/>
        <family val="2"/>
        <scheme val="minor"/>
      </rPr>
      <t>Estado del Proceso Adjudicado a 11/07/2018</t>
    </r>
    <r>
      <rPr>
        <sz val="10"/>
        <color theme="1"/>
        <rFont val="Calibri"/>
        <family val="2"/>
        <scheme val="minor"/>
      </rPr>
      <t xml:space="preserve">
RESOLUCION DE ADJUDICACION S2018060228089 de 15/06/2018 PROCESO 8116 (15-06-2018 10:50 AM)
RESOLUSION APERTURA PROCESO 8116 16-03-2018 03:29 PM</t>
    </r>
  </si>
  <si>
    <r>
      <t xml:space="preserve">MEJORAMIENTO DE VIAS SECUNDARIAS EN VARIAS SUBREGIONES DE ANTIOQUIA CON RECURSOS PROVENIENTES DE LA ENAJENACION DE ISAGEN, EN LA VIA CAÑAS GORDAS - FRONTINO DEL </t>
    </r>
    <r>
      <rPr>
        <u/>
        <sz val="10"/>
        <rFont val="Calibri"/>
        <family val="2"/>
        <scheme val="minor"/>
      </rPr>
      <t>MUNICIPIO DE FRONTINO</t>
    </r>
    <r>
      <rPr>
        <sz val="10"/>
        <color rgb="FFFF0000"/>
        <rFont val="Calibri"/>
        <family val="2"/>
        <scheme val="minor"/>
      </rPr>
      <t xml:space="preserve"> EN LA SUBREGION OCCIDENTE DE ANTIOQUIA</t>
    </r>
  </si>
  <si>
    <t xml:space="preserve">7 meses </t>
  </si>
  <si>
    <r>
      <rPr>
        <strike/>
        <sz val="10"/>
        <color rgb="FFFF0000"/>
        <rFont val="Arial"/>
        <family val="2"/>
      </rPr>
      <t>21039 de 06/02/2018</t>
    </r>
    <r>
      <rPr>
        <sz val="10"/>
        <rFont val="Arial"/>
        <family val="2"/>
      </rPr>
      <t xml:space="preserve">
 21719 de 28/05/2018</t>
    </r>
  </si>
  <si>
    <t xml:space="preserve">Estado del Proceso Convocado
RESOLUCION DE APERTURA PROCESO 8101 (26-06-2018 05:30 PM)
AVISO DE REANUDACION DEL PROCESO SUSPENDIDO (14-06-2018 04:47 PM)
 AVISO SUSPENSIÓN (22-02-2018 02:17 PM)
De: MARYI YAMILE ZULUAGA GARCES 
Enviado el: jueves, 22 de febrero de 2018 10:15 a. m.
Para: DIANA VELEZ BETANCUR &lt;Diana.Velez@antioquia.gov.co&gt;
CC: RODRIGO ECHEVERRY OCHOA &lt;rodrigo.echeverry@antioquia.gov.co&gt;
Asunto: INFORMACION PARA CREACION DE NECESIDAD
Envio archivo adjunto con informacion para creacion de necesidad convenio Municipio de Concepcion y la anulacion de CDP 3500039455 convenio Municipio de Frontino
</t>
  </si>
  <si>
    <t>MEJORAMIENTO DE VIAS SECUNDARIAS EN VARIAS SUBREGIONES DE ANTIOQUIA CON RECURSOS PROVENIENTES DE LA ENAJENACION DE ISAGEN PARA LA VIA  HELICONIA - ALTO EL CHUSCAL DEL MUNICIPIO DE HELICONIA EN LA SUBREGION OCCIDENTE DE ANTIOQUIA</t>
  </si>
  <si>
    <t>21040 de 06/02/2018</t>
  </si>
  <si>
    <t>S 2018060224590 de 11/05/2018</t>
  </si>
  <si>
    <t>CONSORCIO CONSTRUCCIONES ARVAL SAS, integrado por ARMANDO VALENCIA VALENCIA con 25 % DE PARTICIPACIÓN Y CONSTRUCCIONES ARVAL SAS NIT 900.873.929 con 75 % DE PARTICIPACIÓN representado legalmente por ARMANDO VALENCIA VALENCIA, identificado con la cédula de ciudadanía N° 70.078.877, el Contrato derivado de la Licitación Pública No. 8122</t>
  </si>
  <si>
    <r>
      <rPr>
        <sz val="10"/>
        <rFont val="Calibri"/>
        <family val="2"/>
        <scheme val="minor"/>
      </rPr>
      <t xml:space="preserve">Estado del Proceso Celebrado
Fecha de Firma del Contrato 13 de junio de 2018
Fecha de Inicio de Ejecución del Contrato 13 de junio de 2018
Plazo de Ejecución del Contrato 7 Meses
</t>
    </r>
    <r>
      <rPr>
        <sz val="10"/>
        <color theme="1"/>
        <rFont val="Calibri"/>
        <family val="2"/>
        <scheme val="minor"/>
      </rPr>
      <t xml:space="preserve">
En trámite RPC del contrato 4600008157 creado 08/06/2018
RESOLUCION DE ADJUDICACION 8122 HELICONIA EL CHUSCAL 2018060224590 (15-05-2018 12:16 PM)
ADENDA No 1 CRONOGRAMA 13-03-2018 06:31 PM: 
Entrega de propuestas – Cierre 22 de marzo de 2018 a las 14:30 horas.
RESOLUCION DE APERTURA 05-03-2018 10:55 PM</t>
    </r>
  </si>
  <si>
    <t>MEJORAMIENTO DE VIAS SECUNDARIAS EN VARIAS SUBREGIONES DE ANTIOQUIA CON RECURSOS PROVENIENTES DE LA ENAJENACION DE ISAGEN PARA LA VIA   ABRIAQUI - FRONTINO DEL MUNICIPIO DE FRONTINO EN LA SUBREGION OCCIDENTE DE ANTIOQUIA</t>
  </si>
  <si>
    <t>21036 de 06/02/2018</t>
  </si>
  <si>
    <t>S2018060229135 de 25/06/2018</t>
  </si>
  <si>
    <t>Adjudicar al proponente CONSORCIO INFRA - INGENIERÍA 8121 (INFRACO S.A.S. 75% - KHB INGENIERIA SAS 25%), Consorcio representado legalmente por ALEXANDER BARRENECHE MEJÍA C.C. 98.642.053, el Contrato derivado de la Licitación Pública No. 8121</t>
  </si>
  <si>
    <r>
      <rPr>
        <sz val="10"/>
        <color rgb="FFFF0000"/>
        <rFont val="Calibri"/>
        <family val="2"/>
        <scheme val="minor"/>
      </rPr>
      <t>Estado del Proceso Adjudicado a 13/07/2018</t>
    </r>
    <r>
      <rPr>
        <sz val="10"/>
        <color theme="1"/>
        <rFont val="Calibri"/>
        <family val="2"/>
        <scheme val="minor"/>
      </rPr>
      <t xml:space="preserve">
En trámite RPC del contrato 4600008226 creado jueves, 12 de julio de 2018 5:16 p. m.
RESOLUCION ADJUDICACION 8121 (27-06-2018 12:13 PM)
ACTA DE CIERRE Y APERTURA DE PROPUESTAS 8121 (13-04-2018 12:58 PM)
RESOLUCION DE APERTURA 8121 16-03-2018 06:01 PM</t>
    </r>
  </si>
  <si>
    <t>MEJORAMIENTO DE VIAS TERCIARIAS CON RECURSOS PROVENIENTES DE LA ENAJENACION DE ISAGEN EN LA SUBREGIÓN ORIENTE DE ANTIOQUIA PARA LAS VIAS CHAPARRAL - JUAN XXIII  Y  LAS HOJAS - RIO ABAJO, Y EN VARIAS SUBREGIONES DE ANTIOQUIA PARA LA VÍA CORAL - SANTA RITA CHAPARRAL DEL MUNICIPIO DE SAN VICENTE</t>
  </si>
  <si>
    <t xml:space="preserve">Vías de la RVT mantenidas, mejoradas, rehabilitadas y/o pavimentadas
(32040201)
320402000 </t>
  </si>
  <si>
    <t>Mejoramiento de vías terciarias en la subregión Oriente de Antioquia
Mejoramiento de vías terciarias en varias subregiones de Antioquia</t>
  </si>
  <si>
    <t xml:space="preserve">180124
180129
</t>
  </si>
  <si>
    <t>Vías terciarias mejoradas</t>
  </si>
  <si>
    <t>21042 de 06/02/2018
21061 de 07/02/2018</t>
  </si>
  <si>
    <t>S2018060228411 de 19/06/2018</t>
  </si>
  <si>
    <t>Adjudicar al proponente CONASFALTOS S.A representado por YHONY QUINTO VANEGAS identificado con la Cedula de Ciudadanía N° 71.758.158 el Contrato derivado de la Licitación Pública No. 8117</t>
  </si>
  <si>
    <r>
      <rPr>
        <sz val="10"/>
        <color rgb="FFFF0000"/>
        <rFont val="Calibri"/>
        <family val="2"/>
        <scheme val="minor"/>
      </rPr>
      <t>Estado del Proceso Adjudicado 11/07/2018</t>
    </r>
    <r>
      <rPr>
        <sz val="10"/>
        <rFont val="Calibri"/>
        <family val="2"/>
        <scheme val="minor"/>
      </rPr>
      <t xml:space="preserve">
RESOLUCIÓN DE ADJUDICACIÓN 2018060228411 (20-06-2018 04:35 PM)
ACTA DE CIERRE LIC 8117 (13-04-2018 04:02 PM)
RESOLUCION DE APERTURA 16-03-2018 02:38 PM</t>
    </r>
  </si>
  <si>
    <t>MEJORAMIENTO DE VIAS TERCIARIAS EN LA SUBREGION DE ORIENTE DE ANTIOQUIA CON RECURSOS PROVENIENTES DE LA ENAJENACION DE ISAGEN PARA LAS LAS VIAS GARRIDO - TOLDAS Y MOSQUITA - CARMIN - TOLDAS DEL MUNICIPIO DE GUARNE</t>
  </si>
  <si>
    <t>Mejoramiento de vías terciarias en la subregión Oriente de Antioquia</t>
  </si>
  <si>
    <t>21043 de 06/02/2018</t>
  </si>
  <si>
    <t>S2018060229611 de 28/06/2018</t>
  </si>
  <si>
    <t>Adjudicar al proponente N°7,CONSORCIO ANTIOQUIA 1 integrado por: OLMEDA SAS 33% - GILBERTO ACERO ROMERO 34%, HENRY ACERO ROMERO 33%; representado legalmente por GILBERTO ACERO ROMERO, identificado con la Cédula de Ciudadanía N° 79.141.349, el Contrato derivado de la Licitación Pública No. 8119.</t>
  </si>
  <si>
    <r>
      <rPr>
        <sz val="10"/>
        <color rgb="FFFF0000"/>
        <rFont val="Calibri"/>
        <family val="2"/>
        <scheme val="minor"/>
      </rPr>
      <t>Estado del Proceso Adjudicado a 11/07/2018</t>
    </r>
    <r>
      <rPr>
        <sz val="10"/>
        <color theme="1"/>
        <rFont val="Calibri"/>
        <family val="2"/>
        <scheme val="minor"/>
      </rPr>
      <t xml:space="preserve">
RESOLUCIÓN ADJUDICACIÓN 8119 (28-06-2018 03:57 PM)
ACTA DE CIERRE PROCESO 8119 (13-04-2018 04:11 PM)
RESOLUCION DE APERTURA 8119 16-03-2018 06:08 PM</t>
    </r>
  </si>
  <si>
    <r>
      <t xml:space="preserve">MEJORAMIENTO DE VIAS TERCIARIAS EN LA SUBREGION DE ORIENTE DE ANTIOQUIA CON RECURSOS PROVENIENTES DE LA ENAJENACION DE ISAGEN PARA LA VIA EL CARMEN-MARINILLA  DEL MUNICIPIO DEL CARMEN </t>
    </r>
    <r>
      <rPr>
        <sz val="10"/>
        <color rgb="FFFF0000"/>
        <rFont val="Calibri"/>
        <family val="2"/>
        <scheme val="minor"/>
      </rPr>
      <t>DE VIBORAL</t>
    </r>
  </si>
  <si>
    <t>21044 de 06/02/2018</t>
  </si>
  <si>
    <t>S2018060230231 de 05/07/2018</t>
  </si>
  <si>
    <t>Adjudicar al proponente CONSORCIO 03 GJE ANTIOQUIA, INTEGRADO POR: GERMAN TORRES SALGADO 40%, JAIME ALBERTO GIL 30% Y ERNESTO URREA GIRALDO 30%, y representado legalmente por JAIME ALBERTO OSORIO GIL con cedula 15.906.738, el Contrato derivado de la Licitación Pública No. 8123</t>
  </si>
  <si>
    <r>
      <rPr>
        <sz val="10"/>
        <color rgb="FFFF0000"/>
        <rFont val="Calibri"/>
        <family val="2"/>
        <scheme val="minor"/>
      </rPr>
      <t>Estado del Proceso Adjudicado a 11/07/2018</t>
    </r>
    <r>
      <rPr>
        <sz val="10"/>
        <color theme="1"/>
        <rFont val="Calibri"/>
        <family val="2"/>
        <scheme val="minor"/>
      </rPr>
      <t xml:space="preserve">
RESOLUCION ADJ LIC 8123 (05-07-2018 04:43 PM)
ACTA DE CIERRE Y APERTURA DE SOBRE CON PROPUESTA ECONOMICA (22-05-2018 05:07 PM)
NUEVA RESOLUCION APERTURA (08-05-2018 05:22 PM)
</t>
    </r>
    <r>
      <rPr>
        <sz val="10"/>
        <color rgb="FFFF0000"/>
        <rFont val="Calibri"/>
        <family val="2"/>
        <scheme val="minor"/>
      </rPr>
      <t>RESOLUCION REVOCATORIA PARCIAL DEL ACTO DE APERTURA LIC 8123 DE 12-04-2018 10:53 AM</t>
    </r>
    <r>
      <rPr>
        <sz val="10"/>
        <color theme="1"/>
        <rFont val="Calibri"/>
        <family val="2"/>
        <scheme val="minor"/>
      </rPr>
      <t xml:space="preserve">
RESOLUCION DE APERTURA 8123 16-03-2018 04:53 PM</t>
    </r>
  </si>
  <si>
    <t>MEJORAMIENTO DE VIAS TERCIARIAS EN LA SUBREGION DE ORIENTE DE ANTIOQUIA CON RECURSOS PROVENIENTES DE LA ENAJENACION DE ISAGEN EN LAS VIAS  RANCHO TRISTE-SAN JOSE, SAN JOSE-NAZARETH, TABACAL ALTO - SAN JOSE Y LA LUCHA-SAN NICOLAS DEL MUNICIPIO DE LA CEJA</t>
  </si>
  <si>
    <t>Vías de la RVT mantenidas, mejoradas, rehabilitadas y/o pavimentadas
(32040201)
320402001</t>
  </si>
  <si>
    <t>21085 de 12/02/2018</t>
  </si>
  <si>
    <t>S2018060229662 de 28/06/2018</t>
  </si>
  <si>
    <t>Adjudicar al proponente número 64, ICPB, representado legalmente por JUAN JOSE BAENA CORREA identificado con la cédula de ciudadanía N°71.686.063 de Medellín, el Contrato derivado de la Licitación Pública No. 8108.</t>
  </si>
  <si>
    <r>
      <t xml:space="preserve">En trámite RPC del contrato 4600008197 
</t>
    </r>
    <r>
      <rPr>
        <sz val="10"/>
        <color rgb="FFFF0000"/>
        <rFont val="Calibri"/>
        <family val="2"/>
        <scheme val="minor"/>
      </rPr>
      <t>Estado del Proceso Adjudicado a 11/07/2018</t>
    </r>
    <r>
      <rPr>
        <sz val="10"/>
        <color theme="1"/>
        <rFont val="Calibri"/>
        <family val="2"/>
        <scheme val="minor"/>
      </rPr>
      <t xml:space="preserve">
RESOLUCION ADJUDICACION 8108 (28-06-2018 05:48 PM)
ACTA DE CIERRE LIC 8108 (17-04-2018 02:29 PM)
RESOLUCION APERTURA 8108 16-03-2018 05:39 PM</t>
    </r>
  </si>
  <si>
    <t>MEJORAMIENTO DE VIAS TERCIARIAS EN LA SUBREGION DE ORIENTE DE ANTIOQUIA CON RECURSOS PROVENIENTES DE LA ENAJENACION DE ISAGEN EN LA VIA  EL SANTUARIO- EL PEÑOL  DEL MUNICIPIO DEL SANTUARIO</t>
  </si>
  <si>
    <t>Vías de la RVT mantenidas, mejoradas, rehabilitadas y/o pavimentadas
(32040201)
320402002</t>
  </si>
  <si>
    <t>21086 de 12/02/2018</t>
  </si>
  <si>
    <t>S 2018060225455 de 21/05/2018</t>
  </si>
  <si>
    <t>ADJUDICAR AL PROPONENTE CONSORCIO CONSTRUCCIONES ARVAL 8106 (ARMANDO VALENCIA VALENCIA 25% - CONSTRUCCIONES ARVAL SAS 75%), CONSORCIO REPRESENTADO LEGALMENTE POR ARMANDO VALENCIA VALENCIA IDENTIFICADO CON CEDULA DE CIUDADANÍA N°70.078.877 CONTRATO DERIVADO DE LA LICITACIÓN PUBLICA 8106</t>
  </si>
  <si>
    <t>Estado del Proceso Celebrado
Fecha de Firma del Contrato 26 de junio de 2018
Fecha de Inicio de Ejecución del Contrato 26 de junio de 2018
Plazo de Ejecución del Contrato 7 Meses
En trámite RPC del contrato 4600008164 creado 14/06/2018
RESOLUCION ADJUDICACION 8106 (31-05-2018 11:32 AM)
RESOLUCION APERTURA-8106- 2018060026416 05-03-2018 09:05 PM</t>
  </si>
  <si>
    <t>MEJORAMIENTO DE VIAS TERCIARIAS EN LA SUBREGION DE ORIENTE DE ANTIOQUIA CON RECURSOS PROVENIENTES DE LA ENAJENACION DE ISAGEN PARA  LA VIA GALILEA-SANTA ANA DEL MUNICIPIO DE GRANADA</t>
  </si>
  <si>
    <t>21045 de 06/02/2018</t>
  </si>
  <si>
    <t>S 2018060225683 de 23/05/2018</t>
  </si>
  <si>
    <t>Adjudicar al proponente CONSORCIO CG 2018, integrado por: JESUS ANCIZAR CALVO 50% - MARCO GAVIRIA 50%, Proponente N° 21; representado legalmente por JESUS ANCIZAR CALVO, identificado con la Cédula de Ciudadanía N° 10546096, el Contrato derivado de la Licitación Pública No. 8126.</t>
  </si>
  <si>
    <t xml:space="preserve">
Estado del Proceso Celebrado
Fecha de Firma del Contrato 06 de junio de 2018
Fecha de Inicio de Ejecución del Contrato 06 de junio de 2018
Plazo de Ejecución del Contrato 7 Meses
En trámite RPC del contrato 4600008144 creado el 31/05/2018
RESOLUCIÓN DE ADJUDICACIÓN%2C LIC 8126 (23-05-2018 03:50 PM)
Resolución Apertura LIC 8126 05-03-2018 09:29 PM</t>
  </si>
  <si>
    <t>MEJORAMIENTO DE VIAS TERCIARIAS EN LA SUBREGION DE ORIENTE DE ANTIOQUIA CON RECURSOS PROVENIENTES DE LA ENAJENACION DE ISAGEN PARA LAS VIAS LA PIEDRA-QUEBRADA ARRIBA Y CAZADIANA-LA PAVA DEL MUNICIPIO DE GUATAPE</t>
  </si>
  <si>
    <t>21046 de 06/02/2018</t>
  </si>
  <si>
    <t>S2018060229134 de 25/06/2018</t>
  </si>
  <si>
    <t>Adjudicar al proponente_Nro 39 CONSORCIO CPTC (integrado por PERFILAR CONSTRUCCIONES SA 33% NIT 800109032-8; CIMAG SAS 33% NIT 900392283-3; y CT INGENIERIA SAS 34% NIT 900079753-2), representado legalmente por CARLOS ERNESTO GÓMEZ VILLAMIL, identificado con la cédula de ciudadanía N° 15.444.518, el Contrato derivado de la Licitación Pública No. 8115</t>
  </si>
  <si>
    <r>
      <t xml:space="preserve">En trámite RPC del contrato 4600008201 creado miércoles, 11 de julio de 2018 8:16 a. m.
</t>
    </r>
    <r>
      <rPr>
        <sz val="10"/>
        <color rgb="FFFF0000"/>
        <rFont val="Calibri"/>
        <family val="2"/>
        <scheme val="minor"/>
      </rPr>
      <t>Estado del Proceso Adjudicado a 11/07/2018</t>
    </r>
    <r>
      <rPr>
        <sz val="10"/>
        <color theme="1"/>
        <rFont val="Calibri"/>
        <family val="2"/>
        <scheme val="minor"/>
      </rPr>
      <t xml:space="preserve">
RESOLUCION DE ADJUDICACION LIC 8115 24JUN2018 2018060229134 (25-06-2018 04:00 PM)
ACTA DE CIERRE Y APERTURA DE PROPUESTAS 8115 (17-04-2018 08:51 AM)
3 8115 RESOLUCION 2018060030232 16-03-2018 03:35 PM</t>
    </r>
  </si>
  <si>
    <t>MEJORAMIENTO DE VIAS TERCIARIAS EN VARIAS SUBREGIONES DE ANTIOQUIA CON RECURSOS PROVENIENTES DE LA ENAJENACION DE ISAGEN  PARA LA VIA  ANZA-GUINTAR DEL MUNICIPIO DE ANZA  EN LA SUBREGION OCCIDENTE DE ANTIOQUIA</t>
  </si>
  <si>
    <t>Mejoramiento de vías terciarias en varias subregiones de Antioquia</t>
  </si>
  <si>
    <t>21050 de 06/02/2018</t>
  </si>
  <si>
    <t>Estado del Proceso Convocado
ACTA DE AUDIENCIA DE ADJUDICACIÓN 8120 (25-06-2018 05:52 PM)
ACTA DE CIERRE Y APERTURA DE PROPUESTAS LIC 8120 (17-04-2018 09:43 AM)
RESOLUCION DE APERTURA PROCESO 8120 16-03-2018 04:34 PM</t>
  </si>
  <si>
    <t>MEJORAMIENTO DE VIAS TERCIARIAS EN VARIAS SUBREGIONES DE ANTIOQUIA CON RECURSOS PROVENIENTES DE LA ENAJENACION DE ISAGEN PARA LA VIA  URRAO-LA ENCARNACION  DEL MUNICIPIO DE URRAO  EN LA SUBREGION SUROESTE  DE ANTIOQUIA</t>
  </si>
  <si>
    <t>21051 de 06/02/2018</t>
  </si>
  <si>
    <t>S2018060228828 de 21/06/2018</t>
  </si>
  <si>
    <t>Adjudicar al proponente S&amp;S INGENIERIA CIVIL SAS representado legalmente por MARCO ANTONIO SARMIENTO OTALORA identificado con la cédula de ciudadanía N°7.948.7134, NIT 900.220.563-3, el Contrato derivado de la Licitación Pública No. 8113</t>
  </si>
  <si>
    <r>
      <t xml:space="preserve">En trámite RPC del contrato 4600008181 generado el miércoles, 27 de junio de 2018 11:13 a. m.
</t>
    </r>
    <r>
      <rPr>
        <sz val="10"/>
        <color rgb="FFFF0000"/>
        <rFont val="Calibri"/>
        <family val="2"/>
        <scheme val="minor"/>
      </rPr>
      <t xml:space="preserve">Estado del Proceso Adjudicado a 11/07/2018
</t>
    </r>
    <r>
      <rPr>
        <sz val="10"/>
        <color theme="1"/>
        <rFont val="Calibri"/>
        <family val="2"/>
        <scheme val="minor"/>
      </rPr>
      <t xml:space="preserve">
RESOLUCION ADJUDICACION RADICVADO 2018060228828 (21-06-2018 07:10 PM)
ACTA DE CIERRE LIC-8113 (24-04-2018 11:49 AM)
RESOLUCION DE APERTURA LIC-8113 16-03-2018 02:06 PM</t>
    </r>
  </si>
  <si>
    <t>72141003 72141104 72141106 72141600</t>
  </si>
  <si>
    <t>MEJORAMIENTO DE VÍAS SECUNDARIAS EN LA SUBREGIÓN ORIENTE DE ANTIOQUIA CON RECURSOS PROVENIENTES DE LA ENAJENACIÓN DE ISAGEN EN LA VÍA SAN VICENTE - CONCEPCIÓN DEL MUNICIPIO DE SAN VICENTE</t>
  </si>
  <si>
    <t xml:space="preserve"> 21714 de 28/05/2018</t>
  </si>
  <si>
    <t xml:space="preserve">Estado del Proceso Borrador
ESTUDIOS PREVIOS 8361 (03-07-2018 06:50 PM)
EP creado jueves, 28 de junio de 2018 5:34 p. m.
CDP N°: 3500039818 fecha de creación 30.05.2018   
Valor $ 2.082.635.387 </t>
  </si>
  <si>
    <t>Mabel Emilce García Buitrago/Interventoría Externa contratada por INVIAS</t>
  </si>
  <si>
    <t xml:space="preserve">72141003 72141104 72141106
</t>
  </si>
  <si>
    <t>MEJORAMIENTO DE VIAS SECUNDARIAS EN LA SUBREGION ORIENTE DE ANTIOQUIA CON RECURSOS PROVENIENTES DE LA ENAJENACION DE ISAGEN, EN LA VIA CONCEPCION - SAN VICENTE DEL MUNICIPIO DE CONCEPCION</t>
  </si>
  <si>
    <t>21722 de 28/05/2018</t>
  </si>
  <si>
    <t>Estado del Proceso Borrador
ESTUDIO PREVIO 8362- CONCEPCIÓN-SAN VICENTE (03-07-2018 06:56 PM)</t>
  </si>
  <si>
    <t>MARCO ALFONSO GÓMEZ PUCHE/Interventoría Externa contratada por INVIAS</t>
  </si>
  <si>
    <t>MEJORAMIENTO DE VIAS SECUNDARIAS EN VARIAS SUBREGIONES DE ANTIOQUIA CON RECURSOS PROVENIENTES DE LA ENAJENACION DE ISAGEN PARA LA VIA CONCEPCION - BARBOSA DEL MUNICIPIO DE CONCEPCION</t>
  </si>
  <si>
    <t>21034 de 06/02/2018</t>
  </si>
  <si>
    <t>S2018060224388 de 10/05/2018</t>
  </si>
  <si>
    <t>Adjudicar al proponente EXPLANACIONES DEL SUR S.A identificada con NIT 890.921.363-1 representado legalmente por Javier de Jesús Urrego Herrera identificado con la Cedula de Ciudadanía N° 71.596.557 quien funge como gerente suplente de la firma, el Contrato derivado de la Licitación Pública No. 8137</t>
  </si>
  <si>
    <t>Estado del Proceso Celebrado
Fecha de Firma del Contrato 08 de junio de 2018
Fecha de Inicio de Ejecución del Contrato 08 de junio de 2018
Plazo de Ejecución del Contrato 7 Meses
En trámite RPC del contrato 4600008119 de jueves, 17 de mayo de 2018 2:46 p. m
2018060224388 RES ADJUDICACION 8137 (11-05-2018 03:39 PM)
RES APERTURA LIC 8137 No 2018060030216 16-03-2018 04:14 PM</t>
  </si>
  <si>
    <t>MEJORAMIENTO DE VIAS SECUNDARIAS EN VARIAS SUBREGIONES DE ANTIOQUIA CON RECURSOS PROVENIENTES DE LA ENAJENACION DE ISAGEN, EN LA VIA PUEBLORICO- JERICO DEL MUNICIPIO DE PUEBLORICO EN LA SUBREGION SUROESTE DE ANTIOQUIA</t>
  </si>
  <si>
    <r>
      <rPr>
        <strike/>
        <sz val="10"/>
        <color rgb="FFFF0000"/>
        <rFont val="Arial"/>
        <family val="2"/>
      </rPr>
      <t>21041 de 06/02/2018</t>
    </r>
    <r>
      <rPr>
        <sz val="10"/>
        <rFont val="Arial"/>
        <family val="2"/>
      </rPr>
      <t xml:space="preserve">
21718 de 28/05/2018</t>
    </r>
  </si>
  <si>
    <t>Estado del Proceso Borrador 
DOCUMENTO DE ESTUDIOS PREVIOS 8377 (03-07-2018 06:49 PM)
EP creado miércoles, 4 de julio de 2018 10:17 a. m.</t>
  </si>
  <si>
    <t>Oscar Ivan Osorio Pelaez/Interventoría Externa contratada por INVIAS</t>
  </si>
  <si>
    <t>MEJORAMIENTO DE VIAS TERCIARIAS CON RECURSOS PROVENIENTES DE LA ENAJENACION DE ISAGEN EN LA SUBREGIÓN ORIENTE DE ANTIOQUIA EN LAS VIAS  BELEN-MARINILLA, EL SANTUARIO-GRANADA, Y EN VARIAS SUBREGIONES DE ANTIOQUIA EN LAS VÍAS LAS MERCEDES-CHAGUALO Y PRIMAVERA-LOS CABUYOS DEL MUNICIPIO DE MARINILLA</t>
  </si>
  <si>
    <t xml:space="preserve">21728 de 28/05/2018
21730 de 28/05/2018
</t>
  </si>
  <si>
    <t>Estado del Proceso Borrador
ESTUDIO PREVIO - 8401 (05-07-2018 05:20 PM)
EP creado 4 de julio de 2018 5:40 p. m.</t>
  </si>
  <si>
    <t>MEJORAMIENTO DE VIAS TERCIARIAS EN LA SUBREGION DE ORIENTE DE ANTIOQUIA CON RECURSOS PROVENIENTES DE LA ENAJENACION DE ISAGEN, EN LAS VIAS EL CHUSCAL-PONTEZUELAS, EL CHUSCAL-PANTANILLO Y AMAPOLA-NAZARETH DEL MUNICIPIO DE EL RETIRO</t>
  </si>
  <si>
    <t>21723 de 28/05/2018</t>
  </si>
  <si>
    <t>Estado del Proceso Borrador
ESTUDIOS PREVIOS 8366 (03-07-2018 06:35 PM)</t>
  </si>
  <si>
    <t>MARCO ALONSO GOMEZ PUCHE/Interventoría Externa contratada por INVIAS</t>
  </si>
  <si>
    <t>MEJORAMIENTO DE VIAS TERCIARIAS CON RECURSOS PROVENIENTES DE LA ENAJENACION DE ISAGEN EN LA SUBREGIÓN ORIENTE DE ANTIOQUIA EN LA VIA CRISTO REY - EL ROSAL, Y EN VARIAS SUBREGIONES DE ANTIOQUIA PARA LAS VÍAS LA AMALITA - LAS DELICIAS, UDEM - CANAAN, COMPLEX - TORRES AEROPUERTO Y CAPIRO - PONTEZUELA DEL MUNICIPIO DE RIONEGRO</t>
  </si>
  <si>
    <t>3837980 3837984</t>
  </si>
  <si>
    <t>21726 de 28/05/2018
21727 de 28/05/2018</t>
  </si>
  <si>
    <t>Estado del Proceso Borrador
ESTUDIO Y DOCUMENTOS PREVIOS 8283 (03-07-2018 06:33 PM)
EP creado miércoles, 20 de junio de 2018 3:51 p. m.</t>
  </si>
  <si>
    <t>MABEL EMILCE GARCIA BUITRAGO/Interventoría Externa contratada por INVIAS</t>
  </si>
  <si>
    <t>MEJORAMIENTO DE VIAS TERCIARIAS EN VARIAS SUBREGIONES DE ANTIOQUIA CON RECURSOS PROVENIENTES DE LA ENAJENACION DE ISAGEN, EN LA VIA ANILLO VIAL LAS LOMAS-LA RAYA-EL PARAISO DE YONDO DEL MUNICIPIO DE YONDO EN LA SUBREGION MAGDALENA MEDIO DE ANTIOQUIA</t>
  </si>
  <si>
    <r>
      <rPr>
        <strike/>
        <sz val="10"/>
        <color rgb="FFFF0000"/>
        <rFont val="Arial"/>
        <family val="2"/>
      </rPr>
      <t>21049 de 06/02/2018</t>
    </r>
    <r>
      <rPr>
        <sz val="10"/>
        <rFont val="Arial"/>
        <family val="2"/>
      </rPr>
      <t xml:space="preserve">
21720 de 28/05/2018</t>
    </r>
  </si>
  <si>
    <t>Estado del Proceso Borrador
ESTUDIO PREVIO 8369-YONDO (04-07-2018 11:26 AM)</t>
  </si>
  <si>
    <t>LINA MARÍA CÓRDOBA DÍAZ/Interventoría Externa contratada por INVIAS</t>
  </si>
  <si>
    <t>MEJORAMIENTO DE VIAS TERCIARIAS EN VARIAS SUBREGIONES DE ANTIOQUIA CON RECURSOS PROVENIENTES DE LA ENAJENACION DE ISAGEN, EN LA VIA AUTOPISTA-AQUITANIA DEL MUNICIPIO DE SAN FRANCISCO</t>
  </si>
  <si>
    <r>
      <rPr>
        <strike/>
        <sz val="10"/>
        <color rgb="FFFF0000"/>
        <rFont val="Arial"/>
        <family val="2"/>
      </rPr>
      <t>21047 de 06/02/2018</t>
    </r>
    <r>
      <rPr>
        <sz val="10"/>
        <rFont val="Arial"/>
        <family val="2"/>
      </rPr>
      <t xml:space="preserve">
21717 de 28/05/2018</t>
    </r>
  </si>
  <si>
    <t>Estado del Proceso Borrador
ESTUDIOS PREVIOS LIC-8373 (03-07-2018 05:22 PM)
El 12/02/2018 se solicita la ANULACION DE CDP 3500039444 asociado a la necesidad 21047 de 06/02/2018, ya que el proyecto requiere VF 2019 porque el plazo de ejecución sobrepasa la vigencia 2018</t>
  </si>
  <si>
    <t>MABEL EMILSE GARCÍA BUITRAGO/Interventoría Externa contratada por INVIAS</t>
  </si>
  <si>
    <t>MEJORAMIENTO DE VIAS TERCIARIAS EN VARIAS SUBREGIONES DE ANTIOQUIA CON RECURSOS PROVENIENTES DE LA ENAJENACION DE ISAGEN, EN LA VIA RUBICON-CESTILLAL DEL MUNICIPIO DE CAÑASGORDAS EN LA SUBREGION OCCIDENTE DE ANTIOQUIA</t>
  </si>
  <si>
    <r>
      <rPr>
        <strike/>
        <sz val="10"/>
        <color rgb="FFFF0000"/>
        <rFont val="Arial"/>
        <family val="2"/>
      </rPr>
      <t>21048 de 06/02/2018</t>
    </r>
    <r>
      <rPr>
        <sz val="10"/>
        <rFont val="Arial"/>
        <family val="2"/>
      </rPr>
      <t xml:space="preserve">
21721 de 28/05/2018</t>
    </r>
  </si>
  <si>
    <t>Estado del Proceso Borrador
ESTUDIO PREVIO (03-07-2018 06:34 PM)</t>
  </si>
  <si>
    <t>Mejoramiento y mantenimiento de vías terciarias para la paz PUERTO RAUDAL - RAUDAL en el Departamento de Antioquia</t>
  </si>
  <si>
    <t>Recursos de Fast Track</t>
  </si>
  <si>
    <t>Mejoramiento y mantenimiento de vías terciarias para la paz en el departamento de Antioquia</t>
  </si>
  <si>
    <t>Vías terciarias pavimentadas</t>
  </si>
  <si>
    <t>Pavimentación de vías - Mejoramiento</t>
  </si>
  <si>
    <t>Jaime Alejandro Gomez Restrepo/Interventoría Externa</t>
  </si>
  <si>
    <t>Interventoria técnica, administrativa, ambiental, financiera y legal para el Mejoramiento y mantenimiento de vías terciarias para la paz PUERTO RAUDAL - RAUDAL en el Departamento de Antioquia</t>
  </si>
  <si>
    <t>Mejoramiento y mantenimiento de vías terciarias para la paz EL 12 - BARRO BLANCO en el Departamento de Antioquia</t>
  </si>
  <si>
    <t>Interventoria técnica, administrativa, ambiental, financiera y legal para el Mejoramiento y mantenimiento de vías terciarias para la paz EL 12 - BARRO BLANCO en el Departamento de Antioquia</t>
  </si>
  <si>
    <t>Mejoramiento y mantenimiento de vías terciarias para la paz PASCUITA- PARTIDAS DE SANTA RITA en el Departamento de Antioquia</t>
  </si>
  <si>
    <t>Interventoria técnica, administrativa, ambiental, financiera y legal para el Mejoramiento y mantenimiento de vías terciarias para la paz PASCUITA- PARTIDAS DE SANTA RITA en el Departamento de Antioquia</t>
  </si>
  <si>
    <t>Mejoramiento y mantenimiento de vías terciarias para la paz VIA LOS CHIVOS - EL PATO en el Departamento de Antioquia</t>
  </si>
  <si>
    <t>Interventoria técnica, administrativa, ambiental, financiera y legal para el Mejoramiento y mantenimiento de vías terciarias para la paz VIA LOS CHIVOS - EL PATO en el Departamento de Antioquia</t>
  </si>
  <si>
    <t>Mejoramiento y mantenimiento de vías terciarias para la paz CAMPO ALEGRE - EL PESCADO  en el Departamento de Antioquia</t>
  </si>
  <si>
    <t>Interventoria técnica, administrativa, ambiental, financiera y legal para el Mejoramiento y mantenimiento de vías terciarias para la paz CAMPO ALEGRE - EL PESCADO  en el Departamento de Antioquia</t>
  </si>
  <si>
    <r>
      <t xml:space="preserve">Mejoramiento y mantenimiento de vías terciarias para la paz EL BAGRE - LOS AGUACATES en el Departamento de Antioquia </t>
    </r>
    <r>
      <rPr>
        <b/>
        <sz val="10"/>
        <color rgb="FFFF0000"/>
        <rFont val="Calibri"/>
        <family val="2"/>
        <scheme val="minor"/>
      </rPr>
      <t>(Esta vía no está en el proyecto)</t>
    </r>
  </si>
  <si>
    <r>
      <t>Interventoria técnica, administrativa, ambiental, financiera y legal para el Mejoramiento y mantenimiento de vías terciarias para la paz EL BAGRE - LOS AGUACATES en el Departamento de Antioquia</t>
    </r>
    <r>
      <rPr>
        <b/>
        <sz val="10"/>
        <color rgb="FFFF0000"/>
        <rFont val="Calibri"/>
        <family val="2"/>
        <scheme val="minor"/>
      </rPr>
      <t xml:space="preserve">  (Esta vía no está en el proyecto)</t>
    </r>
  </si>
  <si>
    <t>Mejoramiento y mantenimiento de vías terciarias para la paz PIAMONTE - LA REVERSA en el Departamento de Antioquia</t>
  </si>
  <si>
    <t>Interventoria técnica, administrativa, ambiental, financiera y legal para el Mejoramiento y mantenimiento de vías terciarias para la paz PIAMONTE - LA REVERSA en el Departamento de Antioquia</t>
  </si>
  <si>
    <t>Mejoramiento y mantenimiento de vías terciarias para la paz LA SOLITA - GUAYABITO A en el Departamento de Antioquia</t>
  </si>
  <si>
    <t>Interventoria técnica, administrativa, ambiental, financiera y legal para el Mejoramiento y mantenimiento de vías terciarias para la paz LA SOLITA - GUAYABITO  en el Departamento de Antioquia</t>
  </si>
  <si>
    <t>Mejoramiento y mantenimiento de vías terciarias para la paz LA VEREDA - EL CINCO en el Departamento de Antioquia</t>
  </si>
  <si>
    <t>Interventoria técnica, administrativa, ambiental, financiera y legal para el Mejoramiento y mantenimiento de vías terciarias para la paz LA VEREDA - EL CINCO en el Departamento de Antioquia</t>
  </si>
  <si>
    <t>Mejoramiento y mantenimiento de vías terciarias para la paz LAS CONCHAS - GRANADA en el Departamento de Antioquia</t>
  </si>
  <si>
    <t>Interventoria técnica, administrativa, ambiental, financiera y legal para el Mejoramiento y mantenimiento de vías terciarias para la paz LAS CONCHAS - GRANADA en el Departamento de Antioquia</t>
  </si>
  <si>
    <t>Mejoramiento y mantenimiento de vías terciarias para la paz SANTA LUCIA - PORVENIR en el Departamento de Antioquia</t>
  </si>
  <si>
    <t>Interventoria técnica, administrativa, ambiental, financiera y legal para el Mejoramiento y mantenimiento de vías terciarias para la paz SANTA LUCIA - PORVENIR en el Departamento de Antioquia</t>
  </si>
  <si>
    <t>Mejoramiento y mantenimiento de vías terciarias para la paz ARGELIA - VILLETA - FLORIDA en el Departamento de Antioquia</t>
  </si>
  <si>
    <t>Interventoria técnica, administrativa, ambiental, financiera y legal para el Mejoramiento y mantenimiento de vías terciarias para la paz ARGELIA - VILLETA - FLORIDA en el Departamento de Antioquia</t>
  </si>
  <si>
    <t>Mejoramiento y mantenimiento de vías terciarias para la paz NORIZAL - LA POLCA en el Departamento de Antioquia</t>
  </si>
  <si>
    <t>Cosntrucción de puente</t>
  </si>
  <si>
    <t>Interventoria técnica, administrativa, ambiental, financiera y legal para el Mejoramiento y mantenimiento de vías terciarias para la paz NORIZAL - LA POLCA en el Departamento de Antioquia</t>
  </si>
  <si>
    <t>Mejoramiento y mantenimiento de vías terciarias para la paz LA SIERRA - SOPETRAN en el Departamento de Antioquia</t>
  </si>
  <si>
    <t>Interventoria técnica, administrativa, ambiental, financiera y legal para el Mejoramiento y mantenimiento de vías terciarias para la paz LA SIERRA - SOPETRAN en el Departamento de Antioquia</t>
  </si>
  <si>
    <t>Mejoramiento y mantenimiento de vías terciarias para la paz TASAJO - MANZANARES ABAJO en el Departamento de Antioquia</t>
  </si>
  <si>
    <t>Interventoria técnica, administrativa, ambiental, financiera y legal para el Mejoramiento y mantenimiento de vías terciarias para la paz TASAJO - MANZANARES ABAJO en el Departamento de Antioquia</t>
  </si>
  <si>
    <t>Mejoramiento y mantenimiento de vías terciarias para la paz COCORNA - LA PIÑUELA en el Departamento de Antioquia</t>
  </si>
  <si>
    <t>Vías terciarias mejoradadas</t>
  </si>
  <si>
    <t>Interventoria técnica, administrativa, ambiental, financiera y legal para el Mejoramiento y mantenimiento de vías terciarias para la paz COCORNA - LA PIÑUELA en el Departamento de Antioquia</t>
  </si>
  <si>
    <t>Mejoramiento y mantenimiento de vías terciarias para la paz AUTOPISTA - AQUITANIA en el Departamento de Antioquia</t>
  </si>
  <si>
    <t>Interventoria técnica, administrativa, ambiental, financiera y legal para el Mejoramiento y mantenimiento de vías terciarias para la paz AUTOPISTA - AQUITANIA en el Departamento de Antioquia</t>
  </si>
  <si>
    <r>
      <t>Mejoramiento y mantenimiento de vías terciarias para la paz NUTIBARA -PASO ANCHO en el Departamento de Antioquia</t>
    </r>
    <r>
      <rPr>
        <sz val="10"/>
        <color rgb="FFFF0000"/>
        <rFont val="Calibri"/>
        <family val="2"/>
        <scheme val="minor"/>
      </rPr>
      <t xml:space="preserve"> (</t>
    </r>
    <r>
      <rPr>
        <b/>
        <sz val="10"/>
        <color rgb="FFFF0000"/>
        <rFont val="Calibri"/>
        <family val="2"/>
        <scheme val="minor"/>
      </rPr>
      <t>Esta vía no está en el proyecto)</t>
    </r>
  </si>
  <si>
    <r>
      <t xml:space="preserve">Interventoria técnica, administrativa, ambiental, financiera y legal para el Mejoramiento y mantenimiento de vías terciarias para la paz NUTIBARA -PASO ANCHO en el Departamento de Antioquia </t>
    </r>
    <r>
      <rPr>
        <b/>
        <sz val="10"/>
        <color rgb="FFFF0000"/>
        <rFont val="Calibri"/>
        <family val="2"/>
        <scheme val="minor"/>
      </rPr>
      <t xml:space="preserve"> (Esta vía no está en el proyecto)</t>
    </r>
  </si>
  <si>
    <t>Mejoramiento y mantenimiento de vías secundarias para la paz SAN FERMÍN-BRICEÑO en el Departamento de Antioquia</t>
  </si>
  <si>
    <t>km de vías de la RVS mantenidas, mejoradas y/o rehabilitadas en afirmado  (31050305)
km de vías de la RVS mantenidas, mejoradas y/o rehabilitadas en pavimento (31050305)</t>
  </si>
  <si>
    <t>Mejoramiento y mantenimiento de vías secundarias para la paz en el departamento de Antioquia</t>
  </si>
  <si>
    <t>Edir Amparo Graciano Gómez/Interventoría Externa</t>
  </si>
  <si>
    <t>Interventoria técnica, administrativa, ambiental, financiera y legal para el Mejoramiento y mantenimiento de vías secundarias para la paz SAN FERMÍN-BRICEÑO en el Departamento de Antioquia</t>
  </si>
  <si>
    <t>Mejoramiento y mantenimiento de vías secundarias para la paz MUTATÁ-PAVARANDO GRANDE en el Departamento de Antioquia</t>
  </si>
  <si>
    <t>Interventoria técnica, administrativa, ambiental, financiera y legal para el Mejoramiento y mantenimiento de vías secundarias para la paz MUTATÁ-PAVARANDO GRANDE en el Departamento de Antioquia</t>
  </si>
  <si>
    <t>Mejoramiento y mantenimiento de vías secundarias para la paz ABRIAQUÍ-FRONTINO en el Departamento de Antioquia</t>
  </si>
  <si>
    <t>Interventoria técnica, administrativa, ambiental, financiera y legal para el Mejoramiento y mantenimiento de vías secundarias para la paz ABRIAQUÍ-FRONTINO en el Departamento de Antioquia</t>
  </si>
  <si>
    <t>Mejoramiento y mantenimiento de vías secundarias para la paz CAICEDO- LA USA (RÍO CAUCA) en el Departamento de Antioquia</t>
  </si>
  <si>
    <t>Interventoria técnica, administrativa, ambiental, financiera y legal para el Mejoramiento y mantenimiento de vías secundarias para la paz CAICEDO- LA USA (RÍO CAUCA) en el Departamento de Antioquia</t>
  </si>
  <si>
    <t>Mejoramiento y mantenimiento de vías secundarias para la paz PEQUE - URAMITA en el Departamento de Antioquia</t>
  </si>
  <si>
    <t>Interventoria técnica, administrativa, ambiental, financiera y legal para el Mejoramiento y mantenimiento de vías secundarias para la paz PEQUE - URAMITA en el Departamento de Antioquia</t>
  </si>
  <si>
    <t>Mejoramiento y mantenimiento de vías secundarias para la paz ALEJANDRÍA - EL BIZCOCHO en el Departamento de Antioquia</t>
  </si>
  <si>
    <t>Interventoria técnica, administrativa, ambiental, financiera y legal para el Mejoramiento y mantenimiento de vías secundarias para la paz ALEJANDRÍA - EL BIZCOCHO en el Departamento de Antioquia</t>
  </si>
  <si>
    <t>Mejoramiento y mantenimiento de vías secundarias para la paz ANGOSTURA - LA HERRADURA en el Departamento de Antioquia</t>
  </si>
  <si>
    <t>Interventoria técnica, administrativa, ambiental, financiera y legal para el Mejoramiento y mantenimiento de vías secundarias para la paz ANGOSTURA - LA HERRADURA en el Departamento de Antioquia</t>
  </si>
  <si>
    <t>Mejoramiento y mantenimiento de vías secundarias para la paz URRAO - CAICEDO ( JAIPERA - LA ANÁ) en el Departamento de Antioquia</t>
  </si>
  <si>
    <t>Interventoria técnica, administrativa, ambiental, financiera y legal para el Mejoramiento y mantenimiento de vías secundarias para la paz URRAO - CAICEDO ( JAIPERA - LA ANÁ) en el Departamento de Antioquia</t>
  </si>
  <si>
    <t>Mejoramiento y mantenimiento de vías secundarias para la paz CONCEPCIÓN - BARBOSA en el Departamento de Antioquia</t>
  </si>
  <si>
    <t>Mejoramiento y mantenimiento de vías para la paz en el departamento de Antioquia</t>
  </si>
  <si>
    <t>Interventoria técnica, administrativa, ambiental, financiera y legal para el Mejoramiento y mantenimiento de vías secundarias para la paz CONCEPCIÓN - BARBOSA en el Departamento de Antioquia</t>
  </si>
  <si>
    <t>Mejoramiento y mantenimiento de vías secundarias para la paz LA GRANJA - (MONTEBELLO) - EL RETIRO en el Departamento de Antioquia</t>
  </si>
  <si>
    <t>Interventoria técnica, administrativa, ambiental, financiera y legal para el Mejoramiento y mantenimiento de vías secundarias para la paz LA GRANJA - (MONTEBELLO) - EL RETIRO en el Departamento de Antioquia</t>
  </si>
  <si>
    <t>Mejoramiento y mantenimiento de vías secundarias para la paz GRANADA - SAN CARLOS en el Departamento de Antioquia</t>
  </si>
  <si>
    <t>Interventoria técnica, administrativa, ambiental, financiera y legal para el Mejoramiento y mantenimiento de vías secundarias para la paz GRANADA - SAN CARLOS en el Departamento de Antioquia</t>
  </si>
  <si>
    <r>
      <t>Mejoramiento y mantenimiento de vías secundarias para la paz DABEIBA - CAMPARUSIA en el Departamento de Antioquia</t>
    </r>
    <r>
      <rPr>
        <b/>
        <sz val="10"/>
        <color rgb="FFFF0000"/>
        <rFont val="Calibri"/>
        <family val="2"/>
        <scheme val="minor"/>
      </rPr>
      <t xml:space="preserve"> (Esta vía no está en el proyecto)</t>
    </r>
  </si>
  <si>
    <r>
      <t xml:space="preserve">Interventoria técnica, administrativa, ambiental, financiera y legal para el Mejoramiento y mantenimiento de vías secundarias para la paz DABEIBA - CAMPARUSIA en el Departamento de Antioquia  </t>
    </r>
    <r>
      <rPr>
        <b/>
        <sz val="10"/>
        <color rgb="FFFF0000"/>
        <rFont val="Calibri"/>
        <family val="2"/>
        <scheme val="minor"/>
      </rPr>
      <t>(Esta vía no está en el proyecto)</t>
    </r>
  </si>
  <si>
    <t>ADICIÓN 1 Y PRORROGA 1 AL CONTRATO 4600007123 DE 2017 CONSULTORIA PARA ESTUDIOS Y DISEÑOS TÉCNICOS PARA LA PAVIMENTACIÓN DE VIAS EN EL DEPARTAMENTO DE ANTIOQUIA POR EL SISTEMA DE VALORIZACIÓN</t>
  </si>
  <si>
    <t>Estudio Plan de infraestructura y movilidad 2030 departamento de Antioquia</t>
  </si>
  <si>
    <t>182124001</t>
  </si>
  <si>
    <t>Estudios de la red vial elaborados</t>
  </si>
  <si>
    <t xml:space="preserve">Elaboración proyectos Plan de Movilidad,
Fortalecimiento Institucional,
Estudios ciclorrutas, motorrutas y otros.
</t>
  </si>
  <si>
    <t>21013 de 02/02/2018
17989 de 20/06/2017
POR SUSTITUCION DE FONDO DEL CDP 3500036784
17352 de 05/04/2017 
17088 de 06/03/2017</t>
  </si>
  <si>
    <t>S2017060093282 27/07/2017</t>
  </si>
  <si>
    <t xml:space="preserve">ARREDONDO MADRID INGENIEROS CIVILES SAS (AIM. SAS) REPRESENTANTE LEGAL SUPLENTE, LA SEÑORA MARIA MARLENY FLOREZ ARENAS IDENTIFICADA CON CEDULA DE CIUDADANIA NUMERO 32.480.686 DE MEDELLIN </t>
  </si>
  <si>
    <t xml:space="preserve">Fecha de Firma del Contrato  01 de septiembre de 2017  
Fecha de Inicio de Ejecución del Contrato  25 de septiembre de 2017  
Plazo de Ejecución del Contrato  105 Dí­as hasta el 15 de diciembre de 2017
Fecha de Suspensión a partir del 12 de diciembre de 2017
Prorroga 1: Por 1 mes más a partir de la fecha de reanudación
ACTA DE SUSPENSION 4600007123 03-01-2018 10:25 AM
</t>
  </si>
  <si>
    <t>Paulo Andres Pérez Giraldo</t>
  </si>
  <si>
    <t>REALIZAR OBRAS DE MANTENIMIENTO Y PRIMEROS AUXILIOS EN EL PUENTE DE OCCIDENTE “JOSE MARIA VILLA” BIEN DE INTERES CULTURAL DE ÁMBITO NACIONAL,  LOCALIZADO SOBRE EL RIO CAUCA ENTRE LOS MUNICIPIOS DE SANTA FE DE ANTIOQUIA Y OLAYA DE LA SUBREGIÓN OCCIDENTE DEL DEPARTAMENTO DE ANTIOQUIA</t>
  </si>
  <si>
    <t>21440 de 27/04/2018</t>
  </si>
  <si>
    <t>Estado del Proceso Borrador
ESTUDIO PREVIO 8225 (26-06-2018 05:54 PM)
EP creado el 17/05/2018, enviado viernes, 18 de mayo de 2018 8:44 a. m.</t>
  </si>
  <si>
    <t>Juan Gonzalo Castrillón Tobón</t>
  </si>
  <si>
    <t>Adquisición  faja de terreno ubicada dentro del predio de mayor extensión identificado con la matrícula inmobiliaria  número 028-12506 de la Oficina de Registro de Instrumentos Públicos de Sonsón, requerida  para el proyecto "PROYECTO "REHABILITACIÓN PUNTO CRÍTICO EN EL Km 7+850 AL Km 8+490,71 DE LA VÍA “LA QUIEBRA – NARIÑO” DEPARTAMENTO DE ANTIOQUIA", transferida a título de venta al DEPARTAMENTO DE ANTIOQUIA</t>
  </si>
  <si>
    <t>4 mes</t>
  </si>
  <si>
    <t>21466 de 09/05/2018</t>
  </si>
  <si>
    <t xml:space="preserve">Trámite de Adquisición mediante Enajenación Voluntaria de conformidad con lo establecido en el Artículo 14 de la Ley 9 de 1989, Ley 388 de 1997 y sus modificaciones
</t>
  </si>
  <si>
    <t>Yadira María Márquez Rivas</t>
  </si>
  <si>
    <t xml:space="preserve">CONSULTORIA PARA LOS ESTUDIOS Y DISEÑOS TÉCNICOS PARA LA SOLUCIÓN AL PASO PEATONAL SOBRE LA CARRERA 50 ENTRE LAS CALLES 80 SUR Y 88 SUR, MUNICIPIO DE LA ESTRELLA
Nota: El origen de los recursos de esta necesidad son de Funcionamiento del Rubro: 1.3.19/1114/0-1010 FONDOS COMUNES I.C.L.D Sentencias y Conciliaciones de la Secretaría de Hacienda. La competencia para la contratación de este objeto es de la Secretaría Infraestructura Física, el proceso será adelantado por dicha dependencia y entregado el CDP respectivo para su contratación.
</t>
  </si>
  <si>
    <t>1,5 meses</t>
  </si>
  <si>
    <t>21436 de 27/04/2018</t>
  </si>
  <si>
    <t>Estado del Proceso Convocado
ACTA CIERRE PROCESO 8214 (19-06-2018 09:24 AM)
RESOLUCION APERTURA PROCESO 8214 (31-05-2018 05:28 PM)
ESTUDIOS Y DOCUMENTOS PREVIOS 8214 (18-05-2018 05:33 PM)
EP creado miércoles, 9 de mayo de 2018 2:19 p. m.
CDP No.: 3700010457 del 27-abril-2018  Necesidad 21436
Ítem:  Valor $109,351,037 COP
Rubro: 1.3.19/1114/0-1010 FONDOS COMUNES I.C.L.D Sentencias y Conciliaciones
El origen de los recursos de esta necesidad son de Funcionamiento del Rubro: 1.3.19/1114/0-1010 FONDOS COMUNES I.C.L.D Sentencias y Conciliaciones de la Secretaría de Hacienda. La competencia para la contratación de este objeto es de la Secretaría Infraestructura Física, el proceso será adelantado por dicha dependencia y entregado el CDP respectivo para su contratación.</t>
  </si>
  <si>
    <t>PAULO ANDRES PEREZ GIRALDO</t>
  </si>
  <si>
    <t xml:space="preserve">ADMINISTRACIÓN Y OPERACIÓN DE LA ESTACIÓN DE PEAJE PAJARITO EN LA VIA PAJARITO - SAN PEDRO DE LOS MILAGROS - LA YE -  ENTRERRÍOS - SANTA ROSA DE OSOS EN EL DEPARTAMENTO DE ANTIOQUIA
</t>
  </si>
  <si>
    <t>12,5 meses</t>
  </si>
  <si>
    <t>21732 de 28/05/2018</t>
  </si>
  <si>
    <t>Valor total estimado $1.521.000.000:
Valor vigencia actual 2018: 1.2.90 /1120/0-2160/999999999/999999 $61.000.000 Necesidad 21732 de 28/05/2018
Valor vigencia futura 2019: $1.460.000.000 . VF aprobada mediante Ordenanza 10 de 24/05/2018</t>
  </si>
  <si>
    <t>72141003
72141104
72141107</t>
  </si>
  <si>
    <t>CONSTRUCCION CONEXIÓNES VIALES VEHICULARES, PEATONALES Y OBRAS COMPLEMENTARIAS EN EL TRAMO 4.1 KM, DE LA VÍA GUILLERMO GAVIRIA CORREA, DEPARTAMENTO DE ANTIOQUIA</t>
  </si>
  <si>
    <t>CONVENIO 0583 RECURSOS PEAJE</t>
  </si>
  <si>
    <t>km de vías en la conexión Aburra-Rio Cauca construidas, operadas, mantenidas y rehabilitadas (31050404)</t>
  </si>
  <si>
    <t>Construcción, operación y mantenimiento conexión vial Aburrá  Río Cauca</t>
  </si>
  <si>
    <t>Obras de mitigación Aburra Cauca
Mantenimiento Aburra Cauca</t>
  </si>
  <si>
    <t>LIC-20-01-2018</t>
  </si>
  <si>
    <t>S2018060224260 de 08/05/2018</t>
  </si>
  <si>
    <t>2018-OO-20-0007</t>
  </si>
  <si>
    <t xml:space="preserve">
EXPLANAN S.A., con Nit. 890.910.591-5, representada legalmente por DAVID ALBERTO ARISTIZABAL ZULUAGA, identificado con Cedula No. 71.619.734, el Contrato derivado de la Licitación Pública LIC-20-01-2018, cuyo objeto es CONSTRUCCION CONEXIÓNES VIALES VEHICULARES, PEATONALES Y OBRAS COMPLEMENTARIAS EN EL TRAMO 4.1 DE LA VÍA GUILLERMO GAVIRIA CORREA, DEPARTAMENTO DE ANTIOQUIA.</t>
  </si>
  <si>
    <t xml:space="preserve">
Fecha de Firma del Contrato 29 de mayo de 2018
Fecha de Inicio de Ejecución del Contrato 01 de junio de 2018
Plazo de Ejecución del Contrato 6 Meses
En trámite de suscripcion contrato 2018-OO-20-0007 generado 23/05/2018
Estado del Proceso Adjudicado
RES ADJUDICACIÓN 2018060224260 LIC-20-01-2018 (09-05-2018 05:41 PM)
RESOLUCION S2018060030368 LIC-20-01-2018 (16-03-2018 06:18 PM)
RESERVA PRESUPUESTAL DEL IDEA
0000000001000168481,  de 16/01/2018, por $5.133.630.475.</t>
  </si>
  <si>
    <t>Carlos Eduardo Aristizábal Echeverri/Interventoría Externa</t>
  </si>
  <si>
    <t>INTERVENTORIA TECNICA, AMBIENTAL, ADMINISTRATIVA, FINANCIERA Y LEGAL PARA LA CONSTRUCCION CONEXIÓNES VIALES VEHICULARES, PEATONALES Y OBRAS COMPLEMENTARIAS EN EL TRAMO 4.1 DE LA VÍA GUILLERMO GAVIRIA CORREA, DEPARTAMENTO DE ANTIOQUIA</t>
  </si>
  <si>
    <t>CON-20-01-2018</t>
  </si>
  <si>
    <t>S 2018060225010 17/05/2018</t>
  </si>
  <si>
    <t>2018-SS-20-0009</t>
  </si>
  <si>
    <t>CONSORCIO CONEXIONES VIALES: CAMILO ANDRÉS ANGEL SALDARRIAGA 75%, JAIRO HUMBERTO ESTRADA ECHEVERRI 25% representada legalmente por CAMILO ANDRÉS ÁNGEL SALDARRIAGA, identificado con cedula de ciudadanía No. 98.546.133 de Envigado Antioquia., el Contrato derivado del Concurso de Méritos CON-20-01-2018,</t>
  </si>
  <si>
    <r>
      <t xml:space="preserve">
Fecha de Firma del Contrato 29 de mayo de 2018
Fecha de Inicio de Ejecución del Contrato 01 de junio de 2018
Plazo de Ejecución del Contrato 7 Meses
Estado del Proceso Adjudicado
</t>
    </r>
    <r>
      <rPr>
        <sz val="10"/>
        <color rgb="FFFF0000"/>
        <rFont val="Calibri"/>
        <family val="2"/>
        <scheme val="minor"/>
      </rPr>
      <t>En trámite de suscripcion contrato 2018-SS-20-0009 asignado 21/05/2018</t>
    </r>
    <r>
      <rPr>
        <sz val="10"/>
        <color theme="1"/>
        <rFont val="Calibri"/>
        <family val="2"/>
        <scheme val="minor"/>
      </rPr>
      <t xml:space="preserve">
6 RESOLUCION APERTURA-No S2018060027489 CON-20-01-2018 13-03-2018 05:18 PM
RESERVA PRESUPUESTAL DEL IDEA
0000000001000168482,  de 16/01/2018, por $401,369,525.</t>
    </r>
  </si>
  <si>
    <t>Carlos Eduardo Aristizábal Echeverri</t>
  </si>
  <si>
    <t>72141003
72141107</t>
  </si>
  <si>
    <t>TERMINACIÓN DEL PUENTE LA LEGUMBRERA EN LA ANTIGUA VÍA AL MAR Y OBRAS COMPLEMENTARIAS</t>
  </si>
  <si>
    <t>LIC-20-02-2018</t>
  </si>
  <si>
    <t>Estado del Proceso Convocado
FORMATO EVALUACION ECONOMICA LIC-20-02-2018 (09-07-2018 03:54 PM)
ACTA DE CIERRE Y APERTURA DE PROPUESTAS LIC-20-02-2018 (28-06-2018 03:44 PM)
RESOLUCION DE APERTURA 2018060227518 LIC-20-02-2018 (08-06-2018 03:44 PM)
ESTUDIOS PREVIOS LIC-20-02-2018 (18-05-2018 04:40 PM)</t>
  </si>
  <si>
    <t>Carlos Alberto Gómez Usuga</t>
  </si>
  <si>
    <t xml:space="preserve">INTERVENTORIA TECNICA, AMBIENTAL, ADMINISTRATIVA, FINANCIERA Y LEGAL PARA LA TERMINACIÓN DEL PUENTE LA LEGUMBRERA EN LA ANTIGUA VÍA AL MAR Y OBRAS COMPLEMENTARIAS
</t>
  </si>
  <si>
    <t>CON-20-02-2018</t>
  </si>
  <si>
    <t>Estado del Proceso Convocado
INFORME DE EVALUACION CON-20-02-2018 (05-07-2018 04:44 PM)
RESOLUCION DE APERTURA 2018060227275 DEL 06-06-2018 (06-06-2018 04:34 PM)
ESTUDIOS PREVIOS CON-20-02-2018 (28-05-2018 05:03 PM)</t>
  </si>
  <si>
    <t xml:space="preserve">95111605 72141604
</t>
  </si>
  <si>
    <t>Transferir al municipio de Medellín la suma de VEINTICINCO MIL MILLONES DE PESOS ($25.000.000.000), provenientes de la Venta de ISAGEN S.A. E.S.P y recibidos por el Departamento de Antioquia (Ministerio de Transporte Convenio 809 de 2017 y Departamento de Antioquia Convenio 2017-AS-20-0028 suscrito el 10 de noviembre de 2017). Esta cifra tiene destinación específica y se utilizará en la CONSTRUCCIÓN Y PUESTA EN MARCHA DEL METROCABLE ZONA NOROCCIDENTAL (METROCABLE PICACHO) MEDELLÍN – ANTIOQUIA.</t>
  </si>
  <si>
    <t>Recursos de ISAGEN</t>
  </si>
  <si>
    <t>Espacios públicos municipales intervenidos</t>
  </si>
  <si>
    <t>Construcción y puesta en marcha del Metrocable zona noroccidental (Metrocable Picacho) Medellín - Antioquia</t>
  </si>
  <si>
    <t>Nueva línea del metro construída</t>
  </si>
  <si>
    <t xml:space="preserve">Suministro e instalación de pilonas
Compra de cabinas </t>
  </si>
  <si>
    <t>RE-20-29-2017</t>
  </si>
  <si>
    <r>
      <rPr>
        <strike/>
        <sz val="10"/>
        <color rgb="FFFF0000"/>
        <rFont val="Arial"/>
        <family val="2"/>
      </rPr>
      <t>21009 de 01/02/2018
21181 de 24/02/2018</t>
    </r>
    <r>
      <rPr>
        <sz val="10"/>
        <rFont val="Arial"/>
        <family val="2"/>
      </rPr>
      <t xml:space="preserve">
21257 de 23/03/2018
21258 de 23/03/2018</t>
    </r>
  </si>
  <si>
    <t>2017-AS-20-0028 
809 DE 2017 (MINISTERIO DE TRANSPORTE)</t>
  </si>
  <si>
    <t>MINISTERIO DE TRANSPORTE Y DEPARTAMENTO DE ANTIOQUIA
(Convenio MINTTE 809 DE 10/11/2017)/2017-AS-20-0028</t>
  </si>
  <si>
    <t xml:space="preserve">Fecha de Firma del Contrato 10 de noviembre de 2017
Fecha de Inicio de Ejecución del Contrato 22 de diciembre de 2017
Plazo de Ejecución del Contrato 12 Meses
Plazo: 12 meses contados a partir de la suscripcion del acta de inicio, previo cumplimiento de los requisitos de perfeccionamiento y de ejecucion
NOTA: La transferencia de recursos se realiza mediante resolución
</t>
  </si>
  <si>
    <t>Jaime Alejandro Gómez Restrepo</t>
  </si>
  <si>
    <r>
      <t xml:space="preserve">EL DEPARTAMENTO </t>
    </r>
    <r>
      <rPr>
        <sz val="9"/>
        <color rgb="FFFF0000"/>
        <rFont val="Arial"/>
        <family val="2"/>
      </rPr>
      <t xml:space="preserve">DE ANTIOQUIA </t>
    </r>
    <r>
      <rPr>
        <sz val="9"/>
        <rFont val="Arial"/>
        <family val="2"/>
      </rPr>
      <t xml:space="preserve">COLABORA AL MUNICIPIO DE EL  SANTUARIO CON RECURSOS ECONOMICOS PARA QUE ESTE LLEVE A CABO LA PAVIMENTACIÓN DE VIAS URBANAS
</t>
    </r>
  </si>
  <si>
    <t>Km de vías urbanas mejoradas (31050601)</t>
  </si>
  <si>
    <t>Apoyo al mejoramiento de vías urbanas en algunos municipios de Antioquia</t>
  </si>
  <si>
    <t>Red vial urbana construída</t>
  </si>
  <si>
    <t>Intervención en vías urbanas,
Intervención en senderos peatonales,
Fortalecimiento Institucional.</t>
  </si>
  <si>
    <t>22067 de 20/06/2018</t>
  </si>
  <si>
    <r>
      <t xml:space="preserve">EL DEPARTAMENTO DE ANTIOQUIA COLABORA AL MUNICIPIO DE SAN PEDRO DE URABÁ CON RECURSOS ECÓNOMICOS </t>
    </r>
    <r>
      <rPr>
        <sz val="9"/>
        <color rgb="FFFF0000"/>
        <rFont val="Arial"/>
        <family val="2"/>
      </rPr>
      <t xml:space="preserve">PARA QUE ESTE LLEVE A CABO LA PAVIMENTACION DE VIAS URBANAS
</t>
    </r>
    <r>
      <rPr>
        <sz val="11"/>
        <rFont val="Arial"/>
        <family val="2"/>
      </rPr>
      <t/>
    </r>
  </si>
  <si>
    <t>22070 de 20/06/2018</t>
  </si>
  <si>
    <r>
      <t xml:space="preserve">EL DEPARTAMENTO DE ANTIOQUIA COLABORA AL </t>
    </r>
    <r>
      <rPr>
        <b/>
        <sz val="10"/>
        <rFont val="Calibri"/>
        <family val="2"/>
        <scheme val="minor"/>
      </rPr>
      <t>MUNICIPIO DE  MONTEBELLO</t>
    </r>
    <r>
      <rPr>
        <sz val="10"/>
        <rFont val="Calibri"/>
        <family val="2"/>
        <scheme val="minor"/>
      </rPr>
      <t xml:space="preserve"> CON RECURSOS ECONOMICOS PARA QUE ESTE LLEVE A CABO LA PAVIMENTACIÓN DE </t>
    </r>
    <r>
      <rPr>
        <b/>
        <sz val="10"/>
        <rFont val="Calibri"/>
        <family val="2"/>
        <scheme val="minor"/>
      </rPr>
      <t>VIAS TERCIARIAS</t>
    </r>
  </si>
  <si>
    <t>22187 de 21/06/2018</t>
  </si>
  <si>
    <r>
      <t xml:space="preserve">EL DEPARTAMENTO DE ANTIOQUIA COLABORA AL </t>
    </r>
    <r>
      <rPr>
        <b/>
        <sz val="10"/>
        <rFont val="Calibri"/>
        <family val="2"/>
        <scheme val="minor"/>
      </rPr>
      <t>MUNICIPIO DE  BETULIA</t>
    </r>
    <r>
      <rPr>
        <sz val="10"/>
        <rFont val="Calibri"/>
        <family val="2"/>
        <scheme val="minor"/>
      </rPr>
      <t xml:space="preserve"> CON RECURSOS ECONOMICOS PARA QUE ESTE LLEVE A CABO LA PAVIMENTACIÓN DE</t>
    </r>
    <r>
      <rPr>
        <b/>
        <sz val="10"/>
        <rFont val="Calibri"/>
        <family val="2"/>
        <scheme val="minor"/>
      </rPr>
      <t xml:space="preserve"> VIAS TERCIARIAS</t>
    </r>
  </si>
  <si>
    <t>22188 de 21/06/2018</t>
  </si>
  <si>
    <r>
      <t xml:space="preserve">EL DEPARTAMENTO DE ANTIOQUIA COLABORA AL MUNICIPIO DE </t>
    </r>
    <r>
      <rPr>
        <b/>
        <sz val="10"/>
        <rFont val="Calibri"/>
        <family val="2"/>
        <scheme val="minor"/>
      </rPr>
      <t>CIUDAD BOLIVAR</t>
    </r>
    <r>
      <rPr>
        <sz val="10"/>
        <rFont val="Calibri"/>
        <family val="2"/>
        <scheme val="minor"/>
      </rPr>
      <t xml:space="preserve"> CON RECURSOS ECONOMICOS PARA QUE ESTE LLEVE A CABO LA </t>
    </r>
    <r>
      <rPr>
        <b/>
        <sz val="10"/>
        <rFont val="Calibri"/>
        <family val="2"/>
        <scheme val="minor"/>
      </rPr>
      <t>PAVIMENTACIÓN DE VIAS TERCIARIAS</t>
    </r>
  </si>
  <si>
    <t>22189 de 21/06/2018</t>
  </si>
  <si>
    <r>
      <t xml:space="preserve">EL DEPARTAMENTO DE ANTIOQUIA COLABORA AL MUNICIPIO DE   </t>
    </r>
    <r>
      <rPr>
        <b/>
        <sz val="10"/>
        <rFont val="Calibri"/>
        <family val="2"/>
        <scheme val="minor"/>
      </rPr>
      <t>CARAMANTA</t>
    </r>
    <r>
      <rPr>
        <sz val="10"/>
        <rFont val="Calibri"/>
        <family val="2"/>
        <scheme val="minor"/>
      </rPr>
      <t xml:space="preserve"> CON RECURSOS ECONOMICOS PARA QUE ESTE LLEVE A CABO LA </t>
    </r>
    <r>
      <rPr>
        <b/>
        <sz val="10"/>
        <rFont val="Calibri"/>
        <family val="2"/>
        <scheme val="minor"/>
      </rPr>
      <t>PAVIMENTACIÓN DE VIAS TERCIARIAS</t>
    </r>
  </si>
  <si>
    <t>Red vial terciaria pavimentada</t>
  </si>
  <si>
    <t>Pavimentación RVT
Interventoría.</t>
  </si>
  <si>
    <t>22190 de 21/06/2018</t>
  </si>
  <si>
    <r>
      <t xml:space="preserve">EL DEPARTAMENTO DE ANTIOQUIA COLABORA AL </t>
    </r>
    <r>
      <rPr>
        <b/>
        <sz val="10"/>
        <rFont val="Calibri"/>
        <family val="2"/>
        <scheme val="minor"/>
      </rPr>
      <t>MUNICIPIO DE JARDIN</t>
    </r>
    <r>
      <rPr>
        <sz val="10"/>
        <rFont val="Calibri"/>
        <family val="2"/>
        <scheme val="minor"/>
      </rPr>
      <t xml:space="preserve"> CON RECURSOS ECONOMICOS PARA QUE ESTE LLEVE A CABO LA</t>
    </r>
    <r>
      <rPr>
        <b/>
        <sz val="10"/>
        <rFont val="Calibri"/>
        <family val="2"/>
        <scheme val="minor"/>
      </rPr>
      <t xml:space="preserve"> PAVIMENTACIÓN DE VIAS TERCIARIAS</t>
    </r>
  </si>
  <si>
    <t>22196 de 22/06/2018</t>
  </si>
  <si>
    <t>81101510; 81101505</t>
  </si>
  <si>
    <t>INTERVENTORIA TÉCNICA, ADMINISTRATIVA, AMBIENTAL, FINANCIERA Y LEGAL PARA LOS   ESTUDIOS Y DISEÑOS PARA EL PUENTE VEHICULAR SOBRE EL RIO CAUCA  EN EL SECTOR PUERTO RAUDAL, ZONA RURAL DEL MUNICIPIO DE VALDIVIA EN  LA SUBREGIÓN NORTE DEL DEPARTAMENTO DE ANTIOQUIA</t>
  </si>
  <si>
    <t>22223 de 26/06/2018</t>
  </si>
  <si>
    <t>EL DEPARTAMENTO DE ANTIOQUIA COLABORA AL MUNICIPIO DE  SAN FRANCISCO CON RECURSOS ECONOMICOS PARA QUE ESTE LLEVE A CABO LA PAVIMENTACIÓN DE VIAS TERCIARIAS</t>
  </si>
  <si>
    <t>22248 de 28/06/2018</t>
  </si>
  <si>
    <t>EL DEPARTAMENTO DE ANTIOQUIA COLABORA AL MUNICIPIO DE   SOPETRAN  CON RECURSOS ECONOMICOS PARA QUE ESTE LLEVE A CABO LA PAVIMENTACIÓN DE VIAS TERCIARIAS</t>
  </si>
  <si>
    <t>22253 de 03/07/2018</t>
  </si>
  <si>
    <t>Martha Beatriz Sepúlveda Mazo</t>
  </si>
  <si>
    <t>EL DEPARTAMENTO DE ANTIOQUIA COLABORA AL MUNICIPIO DE URAMITA CON RECURSOS ECONOMICOS PARA QUE ESTE LLEVE A CABO LA PAVIMENTACIÓN DE VIAS TERCIARIAS</t>
  </si>
  <si>
    <t>22254 de 03/07/2018</t>
  </si>
  <si>
    <t>EL DEPARTAMENTO DE ANTIOQUIA COLABORA AL MUNICIPIO DE FRONTINO CON RECURSOS ECONOMICOS PARA QUE ESTE LLEVE A CABO LA PAVIMENTACIÓN DE VIAS TERCIARIAS EN LA VEREDA SAN LAZARO</t>
  </si>
  <si>
    <t>22255 de 03/07/2018</t>
  </si>
  <si>
    <t>ESTUDIOS GEOTÉCNICOS, HIDRÀULICOS, LEVANTAMIENTO TOPOGRÁFICO Y DISEÑOS ESTRUCTURALES NECESARIOS PARA LA OBRA DE ESTABILIZACIÓN SOBRE EL RÍO AURRA PR 22+000, SECTOR RÍO ESCONDIDO, EN LA ANTIGUA VÍA AL MAR EN DEPARTAMENTO DE ANTIOQUIA</t>
  </si>
  <si>
    <t>CON-20-03-2018</t>
  </si>
  <si>
    <t>Farley Fernando Angee Sanchez</t>
  </si>
  <si>
    <r>
      <t>MEJORAMIENTO Y CONSTRUCCIÓN DE OBRAS COMPLEMENTARIAS SOBRE EL CORREDOR VIAL CONCORDIA - LA QUIEBRA - BETULIA (Codigo 60AN06-1) Y CAICEDO - URRAO (Codigo 25BAN06-1) DE LA SUBREGION SUROESTE</t>
    </r>
    <r>
      <rPr>
        <sz val="10"/>
        <color rgb="FFFF0000"/>
        <rFont val="Arial"/>
        <family val="2"/>
      </rPr>
      <t/>
    </r>
  </si>
  <si>
    <t>22274 de 04/07/2018
22275 de 04/07/2018
22276 de 04/07/2018
22287 de 05/07/2018</t>
  </si>
  <si>
    <t>Gloria Patricia Gómez Grisales/Interventoría Externa</t>
  </si>
  <si>
    <t xml:space="preserve">INTERVENTORIA TECNICA, ADMINISTRATIVA, AMBIENTAL, FINANCIERA Y LEGAL PARA EL MEJORAMIENTO Y CONSTRUCCIÓN DE OBRAS COMPLEMENTARIAS SOBRE EL CORREDOR VIAL CONCORDIA - LA QUIEBRA - BETULIA (Codigo 60AN06-1) Y CAICEDO - URRAO (Codigo 25BAN06-1) DE LA SUBREGION SUROESTE
</t>
  </si>
  <si>
    <t>22277 de 04/07/2018</t>
  </si>
  <si>
    <t xml:space="preserve">EL DEPARTAMENTO DE ANTIOQUIA-SECRETARIA DE INFRAESTRUCTURA FISICA Y EL MUNICIPIO DE URRAO COFINANCIAN EL MANTENIMIENTO EN LAS VÍAS DE LA RED VIAL SECUNDARIA: BETULIA-URRAO CODIGO 25BAN04-1-1, CAICEDO-URRAO CODIGO 25BAN06-1, ALTAMIRA-SAN JOSE CODIGO 25BAN04-2 Y SAN JOSE-LA EME CODIGO 25BAN04-2-1  DE LA SUBREGION SUROESTE DEL DEPARTAMENTO DE ANTIOQUIA </t>
  </si>
  <si>
    <t>22278 de 04/07/2018</t>
  </si>
  <si>
    <t>Maria Katherine Roa</t>
  </si>
  <si>
    <t>EL DEPARTAMENTO COFINANCIA CON RECURSOS ECONOMICOS AL MUNICIPIO DE ANDES EN EL SUROESTE ANTIOQUEÑO, PARA QUE ESTE LLEVE ACABO LA PAVIMENTACIÓN DEL SECTOR LA BODEGA - ECOPARQUE MARIO ARAMBURO RESTREPO EN LA VIA SECUNDARIA PUEBLORRICO - SAN JOSE - YE A LA BODEGA - LA BODEGA (ANDES) CODIGO 60AN04-1</t>
  </si>
  <si>
    <t>22279 de 04/07/2018
22280 de 04/07/2018</t>
  </si>
  <si>
    <t>EL DEPARTAMENTO DE ANTIOQUIA COLABORA AL MUNICIPIO DE FRONTINO CON RECURSOS ECÓNOMICOS PARA QUE ESTE LLEVE A CABO EL MEJORAMIENTO Y MANTENIMIENTO DE LA VIA TERCIARIA NUTIBARA - MURRÍ</t>
  </si>
  <si>
    <t>22281 de 04/07/2018
22282 de 04/07/2018</t>
  </si>
  <si>
    <t>EL DEPARTAMENTO DE ANTIOQUIA COLABORA AL MUNICIPIO DE FRONTINO CON RECURSOS ECONOMICOS PARA QUE ESTE LLEVE A CABO LA PAVIMENTACIÓN DE VIAS TERCIARIAS</t>
  </si>
  <si>
    <t>22283 de 04/07/2018</t>
  </si>
  <si>
    <t>Actualización de planos y diseños de la cartilla de la Secretaría de Infraestructura Física del Departamento de Antioquia "Obras de Drenaje y Protección para Carreteras",  con aplicación de la normatividad vigente</t>
  </si>
  <si>
    <r>
      <t xml:space="preserve">22354 de 12/07/2018
</t>
    </r>
    <r>
      <rPr>
        <strike/>
        <sz val="10"/>
        <color rgb="FFFF0000"/>
        <rFont val="Arial"/>
        <family val="2"/>
      </rPr>
      <t>22299 de 10/07/2018</t>
    </r>
  </si>
  <si>
    <t>Marco Alberto Jaramillo Guzmán</t>
  </si>
  <si>
    <t>Juan Fernando Franco Uribe</t>
  </si>
  <si>
    <t>EL DEPARTAMENTO DE ANTIOQUIA COFINANCIA CON RECURSOS ECONÓMICOS AL MUNICIPIO DE APARTADO EN EL URABA ANTIOQUEÑO, PARA QUE ESTE LLEVE A CABO LA CONSTRUCCION DEL PARQUE CINCUENTENARIO EN EL BARRIO DIANA CARDONA</t>
  </si>
  <si>
    <t>22329 de 11/07/2018</t>
  </si>
  <si>
    <t>Juliana Mejía Bravo</t>
  </si>
  <si>
    <t>EL DEPARTAMENTO DE ANTIOQUIA COFINANCIA CON RECURSOS ECONÓMICOS AL MUNICIPIO DE JARDIN EN EL SUROESTE ANTIOQUEÑO, PARA QUE ESTE LLEVE A CABO LA SEGUNDA ETAPA DEL MANTENIMIENTO Y MEJORAMIENTO DEL PARQUE PRINCIPAL DEL MUNICIPIO</t>
  </si>
  <si>
    <t>22330 de 11/07/2018</t>
  </si>
  <si>
    <t>ESTUDIOS Y DISEÑOS PARA EL PUENTE VEHICULAR SOBRE EL RIO CAUCA  EN EL SECTOR PUERTO RAUDAL, ZONA RURAL DEL MUNICIPIO DE VALDIVIA EN  LA SUBREGIÓN NORTE DEL DEPARTAMENTO DE ANTIOQUIA</t>
  </si>
  <si>
    <t>22376 de 16/07/2018</t>
  </si>
  <si>
    <t>Gerencia de Seguridad Alimentaria y Nutricional de Antioquia - MANÁ</t>
  </si>
  <si>
    <t>COFINANCIAR LA ENTREGA DE RACIONES DENTRO DE LA EJECUCIÓN DEL PROGRAMA DE ALIMENTACIÓN ESCOLAR, ATRAVEZ DEL CUAL SE BRINDA COMPLEMENTO ALIMENTARIO A  LOS NIÑOS, NIÑAS, Y ADOLESCENTES DE LA MATRICULA OFICIAL,DEL MUNICIPIO DE   ABEJORRAL</t>
  </si>
  <si>
    <t>APROBADO</t>
  </si>
  <si>
    <t xml:space="preserve">Ana María Medina Gallón </t>
  </si>
  <si>
    <t xml:space="preserve">Profesional Unviersitario </t>
  </si>
  <si>
    <t>anamaria.medinag@antioquia.gov.co</t>
  </si>
  <si>
    <t>Seguridad alimentaria y nutricional en la población vulnerable- MANÁ</t>
  </si>
  <si>
    <t>Cupos atendidos en los programas de complementación alimentaria (PAE)</t>
  </si>
  <si>
    <t>PROGRAMA DE ALIMENTACION ESCOLAR PARA NIÑOS, NIÑAS Y JOVENES MATRICULADOS EN EL REGISTRO OFICIAL- SIMAT</t>
  </si>
  <si>
    <t>020158001</t>
  </si>
  <si>
    <t xml:space="preserve">complemento alimentario entregado a niños y niñas </t>
  </si>
  <si>
    <t>2017AS390063</t>
  </si>
  <si>
    <t>ABEJORRAL</t>
  </si>
  <si>
    <t>ELIANA MONTOYA</t>
  </si>
  <si>
    <t>COFINANCIAR LA ENTREGA DE RACIONES DENTRO DE LA EJECUCIÓN DEL PROGRAMA DE ALIMENTACIÓN ESCOLAR, ATRAVEZ DEL CUAL SE BRINDA COMPLEMENTO ALIMENTARIO A  LOS NIÑOS, NIÑAS, Y ADOLESCENTES DE LA MATRICULA OFICIAL,DEL MUNICIPIO DE   ABRIAQUI</t>
  </si>
  <si>
    <t>2017AS390064</t>
  </si>
  <si>
    <t>ABRIAQUI</t>
  </si>
  <si>
    <t>COFINANCIAR LA ENTREGA DE RACIONES DENTRO DE LA EJECUCIÓN DEL PROGRAMA DE ALIMENTACIÓN ESCOLAR, ATRAVEZ DEL CUAL SE BRINDA COMPLEMENTO ALIMENTARIO A  LOS NIÑOS, NIÑAS, Y ADOLESCENTES DE LA MATRICULA OFICIAL,DEL MUNICIPIO DE   ALEJANDRIA</t>
  </si>
  <si>
    <t>2017AS390065</t>
  </si>
  <si>
    <t>ALEJANDRÍA</t>
  </si>
  <si>
    <t>COFINANCIAR LA ENTREGA DE RACIONES DENTRO DE LA EJECUCIÓN DEL PROGRAMA DE ALIMENTACIÓN ESCOLAR, ATRAVEZ DEL CUAL SE BRINDA COMPLEMENTO ALIMENTARIO A  LOS NIÑOS, NIÑAS, Y ADOLESCENTES DE LA MATRICULA OFICIAL,DEL MUNICIPIO DE   AMAGA</t>
  </si>
  <si>
    <t>2017AS390066</t>
  </si>
  <si>
    <t>AMAGÁ</t>
  </si>
  <si>
    <t>COFINANCIAR LA ENTREGA DE RACIONES DENTRO DE LA EJECUCIÓN DEL PROGRAMA DE ALIMENTACIÓN ESCOLAR, ATRAVEZ DEL CUAL SE BRINDA COMPLEMENTO ALIMENTARIO A  LOS NIÑOS, NIÑAS, Y ADOLESCENTES DE LA MATRICULA OFICIAL,DEL MUNICIPIO DE   AMALFI</t>
  </si>
  <si>
    <t>2017AS390067</t>
  </si>
  <si>
    <t>AMALFI</t>
  </si>
  <si>
    <t>COFINANCIAR LA ENTREGA DE RACIONES DENTRO DE LA EJECUCIÓN DEL PROGRAMA DE ALIMENTACIÓN ESCOLAR, ATRAVEZ DEL CUAL SE BRINDA COMPLEMENTO ALIMENTARIO A  LOS NIÑOS, NIÑAS, Y ADOLESCENTES DE LA MATRICULA OFICIAL,DEL MUNICIPIO DE   ANDES</t>
  </si>
  <si>
    <t>2017AS390068</t>
  </si>
  <si>
    <t>ANDES</t>
  </si>
  <si>
    <t>COFINANCIAR LA ENTREGA DE RACIONES DENTRO DE LA EJECUCIÓN DEL PROGRAMA DE ALIMENTACIÓN ESCOLAR, ATRAVEZ DEL CUAL SE BRINDA COMPLEMENTO ALIMENTARIO A  LOS NIÑOS, NIÑAS, Y ADOLESCENTES DE LA MATRICULA OFICIAL,DEL MUNICIPIO DE   ANGELOPOLIS</t>
  </si>
  <si>
    <t>2017AS390069</t>
  </si>
  <si>
    <t>ANGELOPOLIS</t>
  </si>
  <si>
    <t>COFINANCIAR LA ENTREGA DE RACIONES DENTRO DE LA EJECUCIÓN DEL PROGRAMA DE ALIMENTACIÓN ESCOLAR, ATRAVEZ DEL CUAL SE BRINDA COMPLEMENTO ALIMENTARIO A  LOS NIÑOS, NIÑAS, Y ADOLESCENTES DE LA MATRICULA OFICIAL,DEL MUNICIPIO DE   ANGOSTURA</t>
  </si>
  <si>
    <t>2017AS390070</t>
  </si>
  <si>
    <t>ANGOSTURA</t>
  </si>
  <si>
    <t>COFINANCIAR LA ENTREGA DE RACIONES DENTRO DE LA EJECUCIÓN DEL PROGRAMA DE ALIMENTACIÓN ESCOLAR, ATRAVEZ DEL CUAL SE BRINDA COMPLEMENTO ALIMENTARIO A  LOS NIÑOS, NIÑAS, Y ADOLESCENTES DE LA MATRICULA OFICIAL,DEL MUNICIPIO DE   ANORI</t>
  </si>
  <si>
    <t>2017AS390071</t>
  </si>
  <si>
    <t>ANORÍ</t>
  </si>
  <si>
    <t>COFINANCIAR LA ENTREGA DE RACIONES DENTRO DE LA EJECUCIÓN DEL PROGRAMA DE ALIMENTACIÓN ESCOLAR, ATRAVEZ DEL CUAL SE BRINDA COMPLEMENTO ALIMENTARIO A  LOS NIÑOS, NIÑAS, Y ADOLESCENTES DE LA MATRICULA OFICIAL,DEL MUNICIPIO DE   ANZA</t>
  </si>
  <si>
    <t>2017AS390072</t>
  </si>
  <si>
    <t>ANZÁ</t>
  </si>
  <si>
    <t>COFINANCIAR LA ENTREGA DE RACIONES DENTRO DE LA EJECUCIÓN DEL PROGRAMA DE ALIMENTACIÓN ESCOLAR, ATRAVEZ DEL CUAL SE BRINDA COMPLEMENTO ALIMENTARIO A  LOS NIÑOS, NIÑAS, Y ADOLESCENTES DE LA MATRICULA OFICIAL,DEL MUNICIPIO DE   ARBOLETES</t>
  </si>
  <si>
    <t>2017AS390073</t>
  </si>
  <si>
    <t>ARBOLETES</t>
  </si>
  <si>
    <t xml:space="preserve">COFINANCIAR LA ENTREGA DE RACIONES DENTRO DE LA EJECUCIÓN DEL PROGRAMA DE ALIMENTACIÓN ESCOLAR, ATRAVEZ DEL CUAL SE BRINDA COMPLEMENTO ALIMENTARIO A  LOS NIÑOS, NIÑAS, Y ADOLESCENTES DE LA MATRICULA OFICIAL,DEL MUNICIPIO DE   ARGELIA </t>
  </si>
  <si>
    <t>2017AS390074</t>
  </si>
  <si>
    <t>ARGELIA</t>
  </si>
  <si>
    <t>COFINANCIAR LA ENTREGA DE RACIONES DENTRO DE LA EJECUCIÓN DEL PROGRAMA DE ALIMENTACIÓN ESCOLAR, ATRAVEZ DEL CUAL SE BRINDA COMPLEMENTO ALIMENTARIO A  LOS NIÑOS, NIÑAS, Y ADOLESCENTES DE LA MATRICULA OFICIAL,DEL MUNICIPIO DE   ARMENIA</t>
  </si>
  <si>
    <t>2017AS390075</t>
  </si>
  <si>
    <t>ARMENIA</t>
  </si>
  <si>
    <t>COFINANCIAR LA ENTREGA DE RACIONES DENTRO DE LA EJECUCIÓN DEL PROGRAMA DE ALIMENTACIÓN ESCOLAR, ATRAVEZ DEL CUAL SE BRINDA COMPLEMENTO ALIMENTARIO A  LOS NIÑOS, NIÑAS, Y ADOLESCENTES DE LA MATRICULA OFICIAL,DEL MUNICIPIO DE   BARBOSA</t>
  </si>
  <si>
    <t>2017AS390076</t>
  </si>
  <si>
    <t>BARBOSA</t>
  </si>
  <si>
    <t>COFINANCIAR LA ENTREGA DE RACIONES DENTRO DE LA EJECUCIÓN DEL PROGRAMA DE ALIMENTACIÓN ESCOLAR, ATRAVEZ DEL CUAL SE BRINDA COMPLEMENTO ALIMENTARIO A  LOS NIÑOS, NIÑAS, Y ADOLESCENTES DE LA MATRICULA OFICIAL,DEL MUNICIPIO DE    BELMIRA</t>
  </si>
  <si>
    <t>2017AS390077</t>
  </si>
  <si>
    <t>BELMIRA</t>
  </si>
  <si>
    <t>COFINANCIAR LA ENTREGA DE RACIONES DENTRO DE LA EJECUCIÓN DEL PROGRAMA DE ALIMENTACIÓN ESCOLAR, ATRAVEZ DEL CUAL SE BRINDA COMPLEMENTO ALIMENTARIO A  LOS NIÑOS, NIÑAS, Y ADOLESCENTES DE LA MATRICULA OFICIAL,DEL MUNICIPIO DE   BETANIA</t>
  </si>
  <si>
    <t>2017AS390078</t>
  </si>
  <si>
    <t>BETANIA</t>
  </si>
  <si>
    <t>COFINANCIAR LA ENTREGA DE RACIONES DENTRO DE LA EJECUCIÓN DEL PROGRAMA DE ALIMENTACIÓN ESCOLAR, ATRAVEZ DEL CUAL SE BRINDA COMPLEMENTO ALIMENTARIO A  LOS NIÑOS, NIÑAS, Y ADOLESCENTES DE LA MATRICULA OFICIAL,DEL MUNICIPIO DE   BETULIA</t>
  </si>
  <si>
    <t>2017AS390079</t>
  </si>
  <si>
    <t>BETULIA</t>
  </si>
  <si>
    <t>COFINANCIAR LA ENTREGA DE RACIONES DENTRO DE LA EJECUCIÓN DEL PROGRAMA DE ALIMENTACIÓN ESCOLAR, ATRAVEZ DEL CUAL SE BRINDA COMPLEMENTO ALIMENTARIO A  LOS NIÑOS, NIÑAS, Y ADOLESCENTES DE LA MATRICULA OFICIAL,DEL MUNICIPIO DE   BRICEÑO</t>
  </si>
  <si>
    <t>2017AS390080</t>
  </si>
  <si>
    <t>BRICEÑO</t>
  </si>
  <si>
    <t>COFINANCIAR LA ENTREGA DE RACIONES DENTRO DE LA EJECUCIÓN DEL PROGRAMA DE ALIMENTACIÓN ESCOLAR, ATRAVEZ DEL CUAL SE BRINDA COMPLEMENTO ALIMENTARIO A  LOS NIÑOS, NIÑAS, Y ADOLESCENTES DE LA MATRICULA OFICIAL,DEL MUNICIPIO DE    BURITICA</t>
  </si>
  <si>
    <t>2017AS390081</t>
  </si>
  <si>
    <t>BURITICÁ</t>
  </si>
  <si>
    <t>COFINANCIAR LA ENTREGA DE RACIONES DENTRO DE LA EJECUCIÓN DEL PROGRAMA DE ALIMENTACIÓN ESCOLAR, ATRAVEZ DEL CUAL SE BRINDA COMPLEMENTO ALIMENTARIO A  LOS NIÑOS, NIÑAS, Y ADOLESCENTES DE LA MATRICULA OFICIAL,DEL MUNICIPIO DE    CACERES</t>
  </si>
  <si>
    <t>2017AS390082</t>
  </si>
  <si>
    <t>CACERES</t>
  </si>
  <si>
    <t>COFINANCIAR LA ENTREGA DE RACIONES DENTRO DE LA EJECUCIÓN DEL PROGRAMA DE ALIMENTACIÓN ESCOLAR, ATRAVEZ DEL CUAL SE BRINDA COMPLEMENTO ALIMENTARIO A  LOS NIÑOS, NIÑAS, Y ADOLESCENTES DE LA MATRICULA OFICIAL,DEL MUNICIPIO DE   CAICEDO</t>
  </si>
  <si>
    <t>2017AS390083</t>
  </si>
  <si>
    <t>CAICEDO</t>
  </si>
  <si>
    <t>COFINANCIAR LA ENTREGA DE RACIONES DENTRO DE LA EJECUCIÓN DEL PROGRAMA DE ALIMENTACIÓN ESCOLAR, ATRAVEZ DEL CUAL SE BRINDA COMPLEMENTO ALIMENTARIO A  LOS NIÑOS, NIÑAS, Y ADOLESCENTES DE LA MATRICULA OFICIAL,DEL MUNICIPIO DE    CALDAS</t>
  </si>
  <si>
    <t>2017AS390084</t>
  </si>
  <si>
    <t>CALDAS</t>
  </si>
  <si>
    <t>COFINANCIAR LA ENTREGA DE RACIONES DENTRO DE LA EJECUCIÓN DEL PROGRAMA DE ALIMENTACIÓN ESCOLAR, ATRAVEZ DEL CUAL SE BRINDA COMPLEMENTO ALIMENTARIO A  LOS NIÑOS, NIÑAS, Y ADOLESCENTES DE LA MATRICULA OFICIAL,DEL MUNICIPIO DE   CAMPAMENTO</t>
  </si>
  <si>
    <t>2017AS390085</t>
  </si>
  <si>
    <t>CAMPAMENTO</t>
  </si>
  <si>
    <t>COFINANCIAR LA ENTREGA DE RACIONES DENTRO DE LA EJECUCIÓN DEL PROGRAMA DE ALIMENTACIÓN ESCOLAR, ATRAVEZ DEL CUAL SE BRINDA COMPLEMENTO ALIMENTARIO A  LOS NIÑOS, NIÑAS, Y ADOLESCENTES DE LA MATRICULA OFICIAL,DEL MUNICIPIO DE    CAÑASGORDAS</t>
  </si>
  <si>
    <t>2017AS390086</t>
  </si>
  <si>
    <t>CAÑASGORDAS</t>
  </si>
  <si>
    <t>COFINANCIAR LA ENTREGA DE RACIONES DENTRO DE LA EJECUCIÓN DEL PROGRAMA DE ALIMENTACIÓN ESCOLAR, ATRAVEZ DEL CUAL SE BRINDA COMPLEMENTO ALIMENTARIO A  LOS NIÑOS, NIÑAS, Y ADOLESCENTES DE LA MATRICULA OFICIAL,DEL MUNICIPIO DE   CARACOLI</t>
  </si>
  <si>
    <t>2017AS390087</t>
  </si>
  <si>
    <t>CARACOLÍ</t>
  </si>
  <si>
    <t>COFINANCIAR LA ENTREGA DE RACIONES DENTRO DE LA EJECUCIÓN DEL PROGRAMA DE ALIMENTACIÓN ESCOLAR, ATRAVEZ DEL CUAL SE BRINDA COMPLEMENTO ALIMENTARIO A  LOS NIÑOS, NIÑAS, Y ADOLESCENTES DE LA MATRICULA OFICIAL,DEL MUNICIPIO DE   CARAMANTA</t>
  </si>
  <si>
    <t>2017AS390088</t>
  </si>
  <si>
    <t>CARAMANTA</t>
  </si>
  <si>
    <t>COFINANCIAR LA ENTREGA DE RACIONES DENTRO DE LA EJECUCIÓN DEL PROGRAMA DE ALIMENTACIÓN ESCOLAR, ATRAVEZ DEL CUAL SE BRINDA COMPLEMENTO ALIMENTARIO A  LOS NIÑOS, NIÑAS, Y ADOLESCENTES DE LA MATRICULA OFICIAL,DEL MUNICIPIO DE   CAREPA</t>
  </si>
  <si>
    <t>2017AS390089</t>
  </si>
  <si>
    <t>CAREPA</t>
  </si>
  <si>
    <t>COFINANCIAR LA ENTREGA DE RACIONES DENTRO DE LA EJECUCIÓN DEL PROGRAMA DE ALIMENTACIÓN ESCOLAR, ATRAVEZ DEL CUAL SE BRINDA COMPLEMENTO ALIMENTARIO A  LOS NIÑOS, NIÑAS, Y ADOLESCENTES DE LA MATRICULA OFICIAL,DEL MUNICIPIO DE   EL CARMEN DE VIBORAL</t>
  </si>
  <si>
    <t>2017AS390090</t>
  </si>
  <si>
    <t>EL CARMEN DE VIBORAL</t>
  </si>
  <si>
    <t>COFINANCIAR LA ENTREGA DE RACIONES DENTRO DE LA EJECUCIÓN DEL PROGRAMA DE ALIMENTACIÓN ESCOLAR, ATRAVEZ DEL CUAL SE BRINDA COMPLEMENTO ALIMENTARIO A  LOS NIÑOS, NIÑAS, Y ADOLESCENTES DE LA MATRICULA OFICIAL,DEL MUNICIPIO DE   CAROLINA DEL PRINCIPE</t>
  </si>
  <si>
    <t>2017AS390091</t>
  </si>
  <si>
    <t>CAROLINA DEL PRINCIPE</t>
  </si>
  <si>
    <t>COFINANCIAR LA ENTREGA DE RACIONES DENTRO DE LA EJECUCIÓN DEL PROGRAMA DE ALIMENTACIÓN ESCOLAR, ATRAVEZ DEL CUAL SE BRINDA COMPLEMENTO ALIMENTARIO A  LOS NIÑOS, NIÑAS, Y ADOLESCENTES DE LA MATRICULA OFICIAL,DEL MUNICIPIO DE   CAUCASIA</t>
  </si>
  <si>
    <t>2017AS390092</t>
  </si>
  <si>
    <t>CAUCASIA</t>
  </si>
  <si>
    <t>COFINANCIAR LA ENTREGA DE RACIONES DENTRO DE LA EJECUCIÓN DEL PROGRAMA DE ALIMENTACIÓN ESCOLAR, ATRAVEZ DEL CUAL SE BRINDA COMPLEMENTO ALIMENTARIO A  LOS NIÑOS, NIÑAS, Y ADOLESCENTES DE LA MATRICULA OFICIAL,DEL MUNICIPIO DE   CHIGORODO</t>
  </si>
  <si>
    <t>2017AS390093</t>
  </si>
  <si>
    <t>CHIGORODÓ</t>
  </si>
  <si>
    <t>COFINANCIAR LA ENTREGA DE RACIONES DENTRO DE LA EJECUCIÓN DEL PROGRAMA DE ALIMENTACIÓN ESCOLAR, ATRAVEZ DEL CUAL SE BRINDA COMPLEMENTO ALIMENTARIO A  LOS NIÑOS, NIÑAS, Y ADOLESCENTES DE LA MATRICULA OFICIAL,DEL MUNICIPIO DE   CISNEROS</t>
  </si>
  <si>
    <t>2017AS390094</t>
  </si>
  <si>
    <t>CISNEROS</t>
  </si>
  <si>
    <t>COFINANCIAR LA ENTREGA DE RACIONES DENTRO DE LA EJECUCIÓN DEL PROGRAMA DE ALIMENTACIÓN ESCOLAR, ATRAVEZ DEL CUAL SE BRINDA COMPLEMENTO ALIMENTARIO A  LOS NIÑOS, NIÑAS, Y ADOLESCENTES DE LA MATRICULA OFICIAL,DEL MUNICIPIO DE   CIUDAD BOLIVAR</t>
  </si>
  <si>
    <t>2017AS390095</t>
  </si>
  <si>
    <t>CIUDAD BOLIVAR</t>
  </si>
  <si>
    <t>COFINANCIAR LA ENTREGA DE RACIONES DENTRO DE LA EJECUCIÓN DEL PROGRAMA DE ALIMENTACIÓN ESCOLAR, ATRAVEZ DEL CUAL SE BRINDA COMPLEMENTO ALIMENTARIO A  LOS NIÑOS, NIÑAS, Y ADOLESCENTES DE LA MATRICULA OFICIAL,DEL MUNICIPIO DE    COCORNA</t>
  </si>
  <si>
    <t>2017AS390096</t>
  </si>
  <si>
    <t>COCORNÁ</t>
  </si>
  <si>
    <t>COFINANCIAR LA ENTREGA DE RACIONES DENTRO DE LA EJECUCIÓN DEL PROGRAMA DE ALIMENTACIÓN ESCOLAR, ATRAVEZ DEL CUAL SE BRINDA COMPLEMENTO ALIMENTARIO A  LOS NIÑOS, NIÑAS, Y ADOLESCENTES DE LA MATRICULA OFICIAL,DEL MUNICIPIO DE   CONCEPCION</t>
  </si>
  <si>
    <t>2017AS390097</t>
  </si>
  <si>
    <t>CONCEPCIÓN</t>
  </si>
  <si>
    <t>COFINANCIAR LA ENTREGA DE RACIONES DENTRO DE LA EJECUCIÓN DEL PROGRAMA DE ALIMENTACIÓN ESCOLAR, ATRAVEZ DEL CUAL SE BRINDA COMPLEMENTO ALIMENTARIO A  LOS NIÑOS, NIÑAS, Y ADOLESCENTES DE LA MATRICULA OFICIAL,DEL MUNICIPIO DE   CONCORDIA</t>
  </si>
  <si>
    <t>2017AS390098</t>
  </si>
  <si>
    <t>CONCORDIA</t>
  </si>
  <si>
    <t>COFINANCIAR LA ENTREGA DE RACIONES DENTRO DE LA EJECUCIÓN DEL PROGRAMA DE ALIMENTACIÓN ESCOLAR, ATRAVEZ DEL CUAL SE BRINDA COMPLEMENTO ALIMENTARIO A  LOS NIÑOS, NIÑAS, Y ADOLESCENTES DE LA MATRICULA OFICIAL,DEL MUNICIPIO DE    COPACABANA</t>
  </si>
  <si>
    <t>2017AS390099</t>
  </si>
  <si>
    <t>COPACABANA</t>
  </si>
  <si>
    <t>COFINANCIAR LA ENTREGA DE RACIONES DENTRO DE LA EJECUCIÓN DEL PROGRAMA DE ALIMENTACIÓN ESCOLAR, ATRAVEZ DEL CUAL SE BRINDA COMPLEMENTO ALIMENTARIO A  LOS NIÑOS, NIÑAS, Y ADOLESCENTES DE LA MATRICULA OFICIAL,DEL MUNICIPIO DE  DABEIBA</t>
  </si>
  <si>
    <t>2017AS390100</t>
  </si>
  <si>
    <t>DABEIBA</t>
  </si>
  <si>
    <t>COFINANCIAR LA ENTREGA DE RACIONES DENTRO DE LA EJECUCIÓN DEL PROGRAMA DE ALIMENTACIÓN ESCOLAR, ATRAVEZ DEL CUAL SE BRINDA COMPLEMENTO ALIMENTARIO A  LOS NIÑOS, NIÑAS, Y ADOLESCENTES DE LA MATRICULA OFICIAL,DEL MUNICIPIO DE   DON MATIAS</t>
  </si>
  <si>
    <t>2017AS390101</t>
  </si>
  <si>
    <t>DON MATIAS</t>
  </si>
  <si>
    <t>COFINANCIAR LA ENTREGA DE RACIONES DENTRO DE LA EJECUCIÓN DEL PROGRAMA DE ALIMENTACIÓN ESCOLAR, ATRAVEZ DEL CUAL SE BRINDA COMPLEMENTO ALIMENTARIO A  LOS NIÑOS, NIÑAS, Y ADOLESCENTES DE LA MATRICULA OFICIAL,DEL MUNICIPIO DE   EBEJICO</t>
  </si>
  <si>
    <t>2017AS390102</t>
  </si>
  <si>
    <t>EBEJICO</t>
  </si>
  <si>
    <t>COFINANCIAR LA ENTREGA DE RACIONES DENTRO DE LA EJECUCIÓN DEL PROGRAMA DE ALIMENTACIÓN ESCOLAR, ATRAVEZ DEL CUAL SE BRINDA COMPLEMENTO ALIMENTARIO A  LOS NIÑOS, NIÑAS, Y ADOLESCENTES DE LA MATRICULA OFICIAL,DEL MUNICIPIO DE    EL BAGRE</t>
  </si>
  <si>
    <t>2017AS390103</t>
  </si>
  <si>
    <t>EL BAGRE</t>
  </si>
  <si>
    <t>COFINANCIAR LA ENTREGA DE RACIONES DENTRO DE LA EJECUCIÓN DEL PROGRAMA DE ALIMENTACIÓN ESCOLAR, ATRAVEZ DEL CUAL SE BRINDA COMPLEMENTO ALIMENTARIO A  LOS NIÑOS, NIÑAS, Y ADOLESCENTES DE LA MATRICULA OFICIAL,DEL MUNICIPIO DE   EL PEÑOL</t>
  </si>
  <si>
    <t>2017AS390104</t>
  </si>
  <si>
    <t>EL PEÑOL</t>
  </si>
  <si>
    <t>COFINANCIAR LA ENTREGA DE RACIONES DENTRO DE LA EJECUCIÓN DEL PROGRAMA DE ALIMENTACIÓN ESCOLAR, ATRAVEZ DEL CUAL SE BRINDA COMPLEMENTO ALIMENTARIO A  LOS NIÑOS, NIÑAS, Y ADOLESCENTES DE LA MATRICULA OFICIAL,DEL MUNICIPIO DE   EL RETIRO</t>
  </si>
  <si>
    <t>2017AS390105</t>
  </si>
  <si>
    <t xml:space="preserve">EL RETIRO </t>
  </si>
  <si>
    <t>COFINANCIAR LA ENTREGA DE RACIONES DENTRO DE LA EJECUCIÓN DEL PROGRAMA DE ALIMENTACIÓN ESCOLAR, ATRAVEZ DEL CUAL SE BRINDA COMPLEMENTO ALIMENTARIO A  LOS NIÑOS, NIÑAS, Y ADOLESCENTES DE LA MATRICULA OFICIAL,DEL MUNICIPIO DE   EL SANRUARIO</t>
  </si>
  <si>
    <t>2017AS390106</t>
  </si>
  <si>
    <t>EL SANTUARIO</t>
  </si>
  <si>
    <t>COFINANCIAR LA ENTREGA DE RACIONES DENTRO DE LA EJECUCIÓN DEL PROGRAMA DE ALIMENTACIÓN ESCOLAR, ATRAVEZ DEL CUAL SE BRINDA COMPLEMENTO ALIMENTARIO A  LOS NIÑOS, NIÑAS, Y ADOLESCENTES DE LA MATRICULA OFICIAL,DEL MUNICIPIO DE   ENTRERRIOS</t>
  </si>
  <si>
    <t>2017AS390107</t>
  </si>
  <si>
    <t>ENTRERRIOS</t>
  </si>
  <si>
    <t>COFINANCIAR LA ENTREGA DE RACIONES DENTRO DE LA EJECUCIÓN DEL PROGRAMA DE ALIMENTACIÓN ESCOLAR, ATRAVEZ DEL CUAL SE BRINDA COMPLEMENTO ALIMENTARIO A  LOS NIÑOS, NIÑAS, Y ADOLESCENTES DE LA MATRICULA OFICIAL,DEL MUNICIPIO DE   FREDONIA</t>
  </si>
  <si>
    <t>2017AS390108</t>
  </si>
  <si>
    <t>FREDONIA</t>
  </si>
  <si>
    <t>COFINANCIAR LA ENTREGA DE RACIONES DENTRO DE LA EJECUCIÓN DEL PROGRAMA DE ALIMENTACIÓN ESCOLAR, ATRAVEZ DEL CUAL SE BRINDA COMPLEMENTO ALIMENTARIO A  LOS NIÑOS, NIÑAS, Y ADOLESCENTES DE LA MATRICULA OFICIAL,DEL MUNICIPIO DE   FRONTINO</t>
  </si>
  <si>
    <t>2017AS390109</t>
  </si>
  <si>
    <t>FRONTINO</t>
  </si>
  <si>
    <t xml:space="preserve">COFINANCIAR LA ENTREGA DE RACIONES DENTRO DE LA EJECUCIÓN DEL PROGRAMA DE ALIMENTACIÓN ESCOLAR, ATRAVEZ DEL CUAL SE BRINDA COMPLEMENTO ALIMENTARIO A  LOS NIÑOS, NIÑAS, Y ADOLESCENTES DE LA MATRICULA OFICIAL,DEL MUNICIPIO DE   GIRALDO </t>
  </si>
  <si>
    <t>2017AS390110</t>
  </si>
  <si>
    <t>GIRALDO</t>
  </si>
  <si>
    <t>COFINANCIAR LA ENTREGA DE RACIONES DENTRO DE LA EJECUCIÓN DEL PROGRAMA DE ALIMENTACIÓN ESCOLAR, ATRAVEZ DEL CUAL SE BRINDA COMPLEMENTO ALIMENTARIO A  LOS NIÑOS, NIÑAS, Y ADOLESCENTES DE LA MATRICULA OFICIAL,DEL MUNICIPIO DE    GIRARDOTA</t>
  </si>
  <si>
    <t>2017AS390111</t>
  </si>
  <si>
    <t>GIRARDOTA</t>
  </si>
  <si>
    <t>COFINANCIAR LA ENTREGA DE RACIONES DENTRO DE LA EJECUCIÓN DEL PROGRAMA DE ALIMENTACIÓN ESCOLAR, ATRAVEZ DEL CUAL SE BRINDA COMPLEMENTO ALIMENTARIO A  LOS NIÑOS, NIÑAS, Y ADOLESCENTES DE LA MATRICULA OFICIAL,DEL MUNICIPIO DE    GOMEZ PLATA</t>
  </si>
  <si>
    <t>2017AS390112</t>
  </si>
  <si>
    <t>GOMEZ PLATA</t>
  </si>
  <si>
    <t>COFINANCIAR LA ENTREGA DE RACIONES DENTRO DE LA EJECUCIÓN DEL PROGRAMA DE ALIMENTACIÓN ESCOLAR, ATRAVEZ DEL CUAL SE BRINDA COMPLEMENTO ALIMENTARIO A  LOS NIÑOS, NIÑAS, Y ADOLESCENTES DE LA MATRICULA OFICIAL,DEL MUNICIPIO DE    GRANADA</t>
  </si>
  <si>
    <t>2017AS390113</t>
  </si>
  <si>
    <t>GRANADA</t>
  </si>
  <si>
    <t>COFINANCIAR LA ENTREGA DE RACIONES DENTRO DE LA EJECUCIÓN DEL PROGRAMA DE ALIMENTACIÓN ESCOLAR, ATRAVEZ DEL CUAL SE BRINDA COMPLEMENTO ALIMENTARIO A  LOS NIÑOS, NIÑAS, Y ADOLESCENTES DE LA MATRICULA OFICIAL,DEL MUNICIPIO DE   GUADALUPE</t>
  </si>
  <si>
    <t>2017AS390114</t>
  </si>
  <si>
    <t>GUADALUPE</t>
  </si>
  <si>
    <t>COFINANCIAR LA ENTREGA DE RACIONES DENTRO DE LA EJECUCIÓN DEL PROGRAMA DE ALIMENTACIÓN ESCOLAR, ATRAVEZ DEL CUAL SE BRINDA COMPLEMENTO ALIMENTARIO A  LOS NIÑOS, NIÑAS, Y ADOLESCENTES DE LA MATRICULA OFICIAL,DEL MUNICIPIO DE    GUARNE</t>
  </si>
  <si>
    <t>2017AS390115</t>
  </si>
  <si>
    <t>GUARNE</t>
  </si>
  <si>
    <t>COFINANCIAR LA ENTREGA DE RACIONES DENTRO DE LA EJECUCIÓN DEL PROGRAMA DE ALIMENTACIÓN ESCOLAR, ATRAVEZ DEL CUAL SE BRINDA COMPLEMENTO ALIMENTARIO A  LOS NIÑOS, NIÑAS, Y ADOLESCENTES DE LA MATRICULA OFICIAL,DEL MUNICIPIO DE    GUATAPE</t>
  </si>
  <si>
    <t>2017AS390116</t>
  </si>
  <si>
    <t>GUATAPÉ</t>
  </si>
  <si>
    <t>COFINANCIAR LA ENTREGA DE RACIONES DENTRO DE LA EJECUCIÓN DEL PROGRAMA DE ALIMENTACIÓN ESCOLAR, ATRAVEZ DEL CUAL SE BRINDA COMPLEMENTO ALIMENTARIO A  LOS NIÑOS, NIÑAS, Y ADOLESCENTES DE LA MATRICULA OFICIAL,DEL MUNICIPIO DE    HELICONIA</t>
  </si>
  <si>
    <t>2017AS390117</t>
  </si>
  <si>
    <t>HELICONIA</t>
  </si>
  <si>
    <t>COFINANCIAR LA ENTREGA DE RACIONES DENTRO DE LA EJECUCIÓN DEL PROGRAMA DE ALIMENTACIÓN ESCOLAR, ATRAVEZ DEL CUAL SE BRINDA COMPLEMENTO ALIMENTARIO A  LOS NIÑOS, NIÑAS, Y ADOLESCENTES DE LA MATRICULA OFICIAL,DEL MUNICIPIO DE    HISPANIA</t>
  </si>
  <si>
    <t>2017AS390118</t>
  </si>
  <si>
    <t>HISPANIA</t>
  </si>
  <si>
    <t>COFINANCIAR LA ENTREGA DE RACIONES DENTRO DE LA EJECUCIÓN DEL PROGRAMA DE ALIMENTACIÓN ESCOLAR, ATRAVEZ DEL CUAL SE BRINDA COMPLEMENTO ALIMENTARIO A  LOS NIÑOS, NIÑAS, Y ADOLESCENTES DE LA MATRICULA OFICIAL,DEL MUNICIPIO DE    ITUANGO</t>
  </si>
  <si>
    <t>2017AS390119</t>
  </si>
  <si>
    <t>ITUANGO</t>
  </si>
  <si>
    <t>COFINANCIAR LA ENTREGA DE RACIONES DENTRO DE LA EJECUCIÓN DEL PROGRAMA DE ALIMENTACIÓN ESCOLAR, ATRAVEZ DEL CUAL SE BRINDA COMPLEMENTO ALIMENTARIO A  LOS NIÑOS, NIÑAS, Y ADOLESCENTES DE LA MATRICULA OFICIAL,DEL MUNICIPIO DE    JARDIN</t>
  </si>
  <si>
    <t>2017AS390120</t>
  </si>
  <si>
    <t>JARDÍN</t>
  </si>
  <si>
    <t>COFINANCIAR LA ENTREGA DE RACIONES DENTRO DE LA EJECUCIÓN DEL PROGRAMA DE ALIMENTACIÓN ESCOLAR, ATRAVEZ DEL CUAL SE BRINDA COMPLEMENTO ALIMENTARIO A  LOS NIÑOS, NIÑAS, Y ADOLESCENTES DE LA MATRICULA OFICIAL,DEL MUNICIPIO DE    JERICO</t>
  </si>
  <si>
    <t>2017AS390121</t>
  </si>
  <si>
    <t>JERICÓ</t>
  </si>
  <si>
    <t>COFINANCIAR LA ENTREGA DE RACIONES DENTRO DE LA EJECUCIÓN DEL PROGRAMA DE ALIMENTACIÓN ESCOLAR, ATRAVEZ DEL CUAL SE BRINDA COMPLEMENTO ALIMENTARIO A  LOS NIÑOS, NIÑAS, Y ADOLESCENTES DE LA MATRICULA OFICIAL,DEL MUNICIPIO DE    LA CEJA</t>
  </si>
  <si>
    <t>2017AS390122</t>
  </si>
  <si>
    <t>LA CEJA</t>
  </si>
  <si>
    <t>COFINANCIAR LA ENTREGA DE RACIONES DENTRO DE LA EJECUCIÓN DEL PROGRAMA DE ALIMENTACIÓN ESCOLAR, ATRAVEZ DEL CUAL SE BRINDA COMPLEMENTO ALIMENTARIO A  LOS NIÑOS, NIÑAS, Y ADOLESCENTES DE LA MATRICULA OFICIAL,DEL MUNICIPIO DE     LA ESTRELLA</t>
  </si>
  <si>
    <t>2017AS390123</t>
  </si>
  <si>
    <t>LA ESTRELLA</t>
  </si>
  <si>
    <t>COFINANCIAR LA ENTREGA DE RACIONES DENTRO DE LA EJECUCIÓN DEL PROGRAMA DE ALIMENTACIÓN ESCOLAR, ATRAVEZ DEL CUAL SE BRINDA COMPLEMENTO ALIMENTARIO A  LOS NIÑOS, NIÑAS, Y ADOLESCENTES DE LA MATRICULA OFICIAL,DEL MUNICIPIO DE     LA PINTADA</t>
  </si>
  <si>
    <t>2017AS390124</t>
  </si>
  <si>
    <t>LA PINTADA</t>
  </si>
  <si>
    <t>COFINANCIAR LA ENTREGA DE RACIONES DENTRO DE LA EJECUCIÓN DEL PROGRAMA DE ALIMENTACIÓN ESCOLAR, ATRAVEZ DEL CUAL SE BRINDA COMPLEMENTO ALIMENTARIO A  LOS NIÑOS, NIÑAS, Y ADOLESCENTES DE LA MATRICULA OFICIAL,DEL MUNICIPIO DE   LA UNION</t>
  </si>
  <si>
    <t>2017AS390125</t>
  </si>
  <si>
    <t>LA UNIÓN</t>
  </si>
  <si>
    <t>COFINANCIAR LA ENTREGA DE RACIONES DENTRO DE LA EJECUCIÓN DEL PROGRAMA DE ALIMENTACIÓN ESCOLAR, ATRAVEZ DEL CUAL SE BRINDA COMPLEMENTO ALIMENTARIO A  LOS NIÑOS, NIÑAS, Y ADOLESCENTES DE LA MATRICULA OFICIAL,DEL MUNICIPIO DE   LIBORINA</t>
  </si>
  <si>
    <t>2017AS390126</t>
  </si>
  <si>
    <t>LIBORINA</t>
  </si>
  <si>
    <t>COFINANCIAR LA ENTREGA DE RACIONES DENTRO DE LA EJECUCIÓN DEL PROGRAMA DE ALIMENTACIÓN ESCOLAR, ATRAVEZ DEL CUAL SE BRINDA COMPLEMENTO ALIMENTARIO A  LOS NIÑOS, NIÑAS, Y ADOLESCENTES DE LA MATRICULA OFICIAL,DEL MUNICIPIO DE    MACEO</t>
  </si>
  <si>
    <t>2017AS390127</t>
  </si>
  <si>
    <t>MACEO</t>
  </si>
  <si>
    <t>COFINANCIAR LA ENTREGA DE RACIONES DENTRO DE LA EJECUCIÓN DEL PROGRAMA DE ALIMENTACIÓN ESCOLAR, ATRAVEZ DEL CUAL SE BRINDA COMPLEMENTO ALIMENTARIO A  LOS NIÑOS, NIÑAS, Y ADOLESCENTES DE LA MATRICULA OFICIAL,DEL MUNICIPIO DE    MARINILLA</t>
  </si>
  <si>
    <t>2017AS390128</t>
  </si>
  <si>
    <t>MARINILLA</t>
  </si>
  <si>
    <t>COFINANCIAR LA ENTREGA DE RACIONES DENTRO DE LA EJECUCIÓN DEL PROGRAMA DE ALIMENTACIÓN ESCOLAR, ATRAVEZ DEL CUAL SE BRINDA COMPLEMENTO ALIMENTARIO A  LOS NIÑOS, NIÑAS, Y ADOLESCENTES DE LA MATRICULA OFICIAL,DEL MUNICIPIO DE   MONTEBELLO</t>
  </si>
  <si>
    <t>2017AS390129</t>
  </si>
  <si>
    <t>MONTEBELLO</t>
  </si>
  <si>
    <t>COFINANCIAR LA ENTREGA DE RACIONES DENTRO DE LA EJECUCIÓN DEL PROGRAMA DE ALIMENTACIÓN ESCOLAR, ATRAVEZ DEL CUAL SE BRINDA COMPLEMENTO ALIMENTARIO A  LOS NIÑOS, NIÑAS, Y ADOLESCENTES DE LA MATRICULA OFICIAL,DEL MUNICIPIO DE    MURINDO</t>
  </si>
  <si>
    <t>2017AS390130</t>
  </si>
  <si>
    <t>MURINDÓ</t>
  </si>
  <si>
    <t>COFINANCIAR LA ENTREGA DE RACIONES DENTRO DE LA EJECUCIÓN DEL PROGRAMA DE ALIMENTACIÓN ESCOLAR, ATRAVEZ DEL CUAL SE BRINDA COMPLEMENTO ALIMENTARIO A  LOS NIÑOS, NIÑAS, Y ADOLESCENTES DE LA MATRICULA OFICIAL,DEL MUNICIPIO DE    MUTATA</t>
  </si>
  <si>
    <t>2017AS390131</t>
  </si>
  <si>
    <t>MUTATÁ</t>
  </si>
  <si>
    <t>COFINANCIAR LA ENTREGA DE RACIONES DENTRO DE LA EJECUCIÓN DEL PROGRAMA DE ALIMENTACIÓN ESCOLAR, ATRAVEZ DEL CUAL SE BRINDA COMPLEMENTO ALIMENTARIO A  LOS NIÑOS, NIÑAS, Y ADOLESCENTES DE LA MATRICULA OFICIAL,DEL MUNICIPIO DE   NARIÑO</t>
  </si>
  <si>
    <t>2017AS390132</t>
  </si>
  <si>
    <t>NARIÑO</t>
  </si>
  <si>
    <t>COFINANCIAR LA ENTREGA DE RACIONES DENTRO DE LA EJECUCIÓN DEL PROGRAMA DE ALIMENTACIÓN ESCOLAR, ATRAVEZ DEL CUAL SE BRINDA COMPLEMENTO ALIMENTARIO A  LOS NIÑOS, NIÑAS, Y ADOLESCENTES DE LA MATRICULA OFICIAL,DEL MUNICIPIO DE   NECHI</t>
  </si>
  <si>
    <t>2017AS390133</t>
  </si>
  <si>
    <t>NECHÍ</t>
  </si>
  <si>
    <t>COFINANCIAR LA ENTREGA DE RACIONES DENTRO DE LA EJECUCIÓN DEL PROGRAMA DE ALIMENTACIÓN ESCOLAR, ATRAVEZ DEL CUAL SE BRINDA COMPLEMENTO ALIMENTARIO A  LOS NIÑOS, NIÑAS, Y ADOLESCENTES DE LA MATRICULA OFICIAL,DEL MUNICIPIO DE    NECOCLI</t>
  </si>
  <si>
    <t>2017AS390134</t>
  </si>
  <si>
    <t>NECOCLÍ</t>
  </si>
  <si>
    <t>COFINANCIAR LA ENTREGA DE RACIONES DENTRO DE LA EJECUCIÓN DEL PROGRAMA DE ALIMENTACIÓN ESCOLAR, ATRAVEZ DEL CUAL SE BRINDA COMPLEMENTO ALIMENTARIO A  LOS NIÑOS, NIÑAS, Y ADOLESCENTES DE LA MATRICULA OFICIAL,DEL MUNICIPIO DE   OLAYA</t>
  </si>
  <si>
    <t>2017AS390135</t>
  </si>
  <si>
    <t>OLAYA</t>
  </si>
  <si>
    <t xml:space="preserve">COFINANCIAR LA ENTREGA DE RACIONES DENTRO DE LA EJECUCIÓN DEL PROGRAMA DE ALIMENTACIÓN ESCOLAR, ATRAVEZ DEL CUAL SE BRINDA COMPLEMENTO ALIMENTARIO A  LOS NIÑOS, NIÑAS, Y ADOLESCENTES DE LA MATRICULA OFICIAL,DEL MUNICIPIO DE   PEQUE  </t>
  </si>
  <si>
    <t>2017AS390136</t>
  </si>
  <si>
    <t>PEQUE</t>
  </si>
  <si>
    <t>COFINANCIAR LA ENTREGA DE RACIONES DENTRO DE LA EJECUCIÓN DEL PROGRAMA DE ALIMENTACIÓN ESCOLAR, ATRAVEZ DEL CUAL SE BRINDA COMPLEMENTO ALIMENTARIO A  LOS NIÑOS, NIÑAS, Y ADOLESCENTES DE LA MATRICULA OFICIAL,DEL MUNICIPIO DE    PUEBLORRICO</t>
  </si>
  <si>
    <t>2017AS390137</t>
  </si>
  <si>
    <t>PUEBLORRICO</t>
  </si>
  <si>
    <t>COFINANCIAR LA ENTREGA DE RACIONES DENTRO DE LA EJECUCIÓN DEL PROGRAMA DE ALIMENTACIÓN ESCOLAR, ATRAVEZ DEL CUAL SE BRINDA COMPLEMENTO ALIMENTARIO A  LOS NIÑOS, NIÑAS, Y ADOLESCENTES DE LA MATRICULA OFICIAL,DEL MUNICIPIO DE    PUERTO BERRIO</t>
  </si>
  <si>
    <t>2017AS390138</t>
  </si>
  <si>
    <t>PEUERTO BERRIO</t>
  </si>
  <si>
    <t>COFINANCIAR LA ENTREGA DE RACIONES DENTRO DE LA EJECUCIÓN DEL PROGRAMA DE ALIMENTACIÓN ESCOLAR, ATRAVEZ DEL CUAL SE BRINDA COMPLEMENTO ALIMENTARIO A  LOS NIÑOS, NIÑAS, Y ADOLESCENTES DE LA MATRICULA OFICIAL,DEL MUNICIPIO DE    PUERTO NARE</t>
  </si>
  <si>
    <t>2017AS390139</t>
  </si>
  <si>
    <t>PUERTO NARE</t>
  </si>
  <si>
    <t>COFINANCIAR LA ENTREGA DE RACIONES DENTRO DE LA EJECUCIÓN DEL PROGRAMA DE ALIMENTACIÓN ESCOLAR, ATRAVEZ DEL CUAL SE BRINDA COMPLEMENTO ALIMENTARIO A  LOS NIÑOS, NIÑAS, Y ADOLESCENTES DE LA MATRICULA OFICIAL,DEL MUNICIPIO DE    PUERTO TRIUNFO</t>
  </si>
  <si>
    <t>2017AS390140</t>
  </si>
  <si>
    <t>PUERTO TRIUNFO</t>
  </si>
  <si>
    <t>COFINANCIAR LA ENTREGA DE RACIONES DENTRO DE LA EJECUCIÓN DEL PROGRAMA DE ALIMENTACIÓN ESCOLAR, ATRAVEZ DEL CUAL SE BRINDA COMPLEMENTO ALIMENTARIO A  LOS NIÑOS, NIÑAS, Y ADOLESCENTES DE LA MATRICULA OFICIAL,DEL MUNICIPIO DE   REMEDIOS</t>
  </si>
  <si>
    <t>2017AS390141</t>
  </si>
  <si>
    <t>REMEDIOS</t>
  </si>
  <si>
    <t>COFINANCIAR LA ENTREGA DE RACIONES DENTRO DE LA EJECUCIÓN DEL PROGRAMA DE ALIMENTACIÓN ESCOLAR, ATRAVEZ DEL CUAL SE BRINDA COMPLEMENTO ALIMENTARIO A  LOS NIÑOS, NIÑAS, Y ADOLESCENTES DE LA MATRICULA OFICIAL,DEL MUNICIPIO DE   SABANALARGA</t>
  </si>
  <si>
    <t>2017AS390142</t>
  </si>
  <si>
    <t>SABANALARGA</t>
  </si>
  <si>
    <t>COFINANCIAR LA ENTREGA DE RACIONES DENTRO DE LA EJECUCIÓN DEL PROGRAMA DE ALIMENTACIÓN ESCOLAR, ATRAVEZ DEL CUAL SE BRINDA COMPLEMENTO ALIMENTARIO A  LOS NIÑOS, NIÑAS, Y ADOLESCENTES DE LA MATRICULA OFICIAL,DEL MUNICIPIO DE   SALGAR</t>
  </si>
  <si>
    <t>2017AS390143</t>
  </si>
  <si>
    <t>SALGAR</t>
  </si>
  <si>
    <t>COFINANCIAR LA ENTREGA DE RACIONES DENTRO DE LA EJECUCIÓN DEL PROGRAMA DE ALIMENTACIÓN ESCOLAR, ATRAVEZ DEL CUAL SE BRINDA COMPLEMENTO ALIMENTARIO A  LOS NIÑOS, NIÑAS, Y ADOLESCENTES DE LA MATRICULA OFICIAL,DEL MUNICIPIO DE   SAN ANDRES DE CUERQUIA</t>
  </si>
  <si>
    <t>2017AS390144</t>
  </si>
  <si>
    <t>SAN ANDRES DE CUERQUIA</t>
  </si>
  <si>
    <t>COFINANCIAR LA ENTREGA DE RACIONES DENTRO DE LA EJECUCIÓN DEL PROGRAMA DE ALIMENTACIÓN ESCOLAR, ATRAVEZ DEL CUAL SE BRINDA COMPLEMENTO ALIMENTARIO A  LOS NIÑOS, NIÑAS, Y ADOLESCENTES DE LA MATRICULA OFICIAL,DEL MUNICIPIO DE   SAN CARLOS</t>
  </si>
  <si>
    <t>2017AS390145</t>
  </si>
  <si>
    <t xml:space="preserve">SAN CARLOS </t>
  </si>
  <si>
    <t>COFINANCIAR LA ENTREGA DE RACIONES DENTRO DE LA EJECUCIÓN DEL PROGRAMA DE ALIMENTACIÓN ESCOLAR, ATRAVEZ DEL CUAL SE BRINDA COMPLEMENTO ALIMENTARIO A  LOS NIÑOS, NIÑAS, Y ADOLESCENTES DE LA MATRICULA OFICIAL,DEL MUNICIPIO DE   SAN FRANCISCO</t>
  </si>
  <si>
    <t>2017AS390146</t>
  </si>
  <si>
    <t>SAN FRANCISCO</t>
  </si>
  <si>
    <t>COFINANCIAR LA ENTREGA DE RACIONES DENTRO DE LA EJECUCIÓN DEL PROGRAMA DE ALIMENTACIÓN ESCOLAR, ATRAVEZ DEL CUAL SE BRINDA COMPLEMENTO ALIMENTARIO A  LOS NIÑOS, NIÑAS, Y ADOLESCENTES DE LA MATRICULA OFICIAL,DEL MUNICIPIO DE   SAN JERONIMO</t>
  </si>
  <si>
    <t>2017AS390147</t>
  </si>
  <si>
    <t>SAN JERONIMO</t>
  </si>
  <si>
    <t>COFINANCIAR LA ENTREGA DE RACIONES DENTRO DE LA EJECUCIÓN DEL PROGRAMA DE ALIMENTACIÓN ESCOLAR, ATRAVEZ DEL CUAL SE BRINDA COMPLEMENTO ALIMENTARIO A  LOS NIÑOS, NIÑAS, Y ADOLESCENTES DE LA MATRICULA OFICIAL,DEL MUNICIPIO DE   SAN JOSE DE LA MONTAÑA</t>
  </si>
  <si>
    <t>2017AS390148</t>
  </si>
  <si>
    <t xml:space="preserve">SAN JOSE DE LA MONTAÑA </t>
  </si>
  <si>
    <t>COFINANCIAR LA ENTREGA DE RACIONES DENTRO DE LA EJECUCIÓN DEL PROGRAMA DE ALIMENTACIÓN ESCOLAR, ATRAVEZ DEL CUAL SE BRINDA COMPLEMENTO ALIMENTARIO A  LOS NIÑOS, NIÑAS, Y ADOLESCENTES DE LA MATRICULA OFICIAL,DEL MUNICIPIO DE   SAN JUAN DE URABA</t>
  </si>
  <si>
    <t>2017AS390149</t>
  </si>
  <si>
    <t xml:space="preserve">SAN JUAN DE URABA </t>
  </si>
  <si>
    <t>COFINANCIAR LA ENTREGA DE RACIONES DENTRO DE LA EJECUCIÓN DEL PROGRAMA DE ALIMENTACIÓN ESCOLAR, ATRAVEZ DEL CUAL SE BRINDA COMPLEMENTO ALIMENTARIO A  LOS NIÑOS, NIÑAS, Y ADOLESCENTES DE LA MATRICULA OFICIAL,DEL MUNICIPIO DE    SAN LUIS</t>
  </si>
  <si>
    <t>2017AS390150</t>
  </si>
  <si>
    <t xml:space="preserve">SAN LUIS </t>
  </si>
  <si>
    <t>COFINANCIAR LA ENTREGA DE RACIONES DENTRO DE LA EJECUCIÓN DEL PROGRAMA DE ALIMENTACIÓN ESCOLAR, ATRAVEZ DEL CUAL SE BRINDA COMPLEMENTO ALIMENTARIO A  LOS NIÑOS, NIÑAS, Y ADOLESCENTES DE LA MATRICULA OFICIAL,DEL MUNICIPIO DE   SAN PEDRO DE LOS MILAGROS</t>
  </si>
  <si>
    <t>2017AS390151</t>
  </si>
  <si>
    <t xml:space="preserve">SAN PEDRO DE LOS MILAGROS </t>
  </si>
  <si>
    <t>COFINANCIAR LA ENTREGA DE RACIONES DENTRO DE LA EJECUCIÓN DEL PROGRAMA DE ALIMENTACIÓN ESCOLAR, ATRAVEZ DEL CUAL SE BRINDA COMPLEMENTO ALIMENTARIO A  LOS NIÑOS, NIÑAS, Y ADOLESCENTES DE LA MATRICULA OFICIAL,DEL MUNICIPIO DE   SAN PEDRO DE URABA</t>
  </si>
  <si>
    <t>2017AS390152</t>
  </si>
  <si>
    <t xml:space="preserve">SAN PEDRO DE URABA </t>
  </si>
  <si>
    <t>COFINANCIAR LA ENTREGA DE RACIONES DENTRO DE LA EJECUCIÓN DEL PROGRAMA DE ALIMENTACIÓN ESCOLAR, ATRAVEZ DEL CUAL SE BRINDA COMPLEMENTO ALIMENTARIO A  LOS NIÑOS, NIÑAS, Y ADOLESCENTES DE LA MATRICULA OFICIAL,DEL MUNICIPIO DE   SAN RAFAEL</t>
  </si>
  <si>
    <t>2017AS390153</t>
  </si>
  <si>
    <t xml:space="preserve">SAN RAFAEL </t>
  </si>
  <si>
    <t>COFINANCIAR LA ENTREGA DE RACIONES DENTRO DE LA EJECUCIÓN DEL PROGRAMA DE ALIMENTACIÓN ESCOLAR, ATRAVEZ DEL CUAL SE BRINDA COMPLEMENTO ALIMENTARIO A  LOS NIÑOS, NIÑAS, Y ADOLESCENTES DE LA MATRICULA OFICIAL,DEL MUNICIPIO DE   SAN ROQUE</t>
  </si>
  <si>
    <t>2017AS390154</t>
  </si>
  <si>
    <t>SAN ROQUE</t>
  </si>
  <si>
    <t>COFINANCIAR LA ENTREGA DE RACIONES DENTRO DE LA EJECUCIÓN DEL PROGRAMA DE ALIMENTACIÓN ESCOLAR, ATRAVEZ DEL CUAL SE BRINDA COMPLEMENTO ALIMENTARIO A  LOS NIÑOS, NIÑAS, Y ADOLESCENTES DE LA MATRICULA OFICIAL,DEL MUNICIPIO DE   SAN VICENTE</t>
  </si>
  <si>
    <t>2017AS390155</t>
  </si>
  <si>
    <t xml:space="preserve">SAN VICENTE </t>
  </si>
  <si>
    <t>COFINANCIAR LA ENTREGA DE RACIONES DENTRO DE LA EJECUCIÓN DEL PROGRAMA DE ALIMENTACIÓN ESCOLAR, ATRAVEZ DEL CUAL SE BRINDA COMPLEMENTO ALIMENTARIO A  LOS NIÑOS, NIÑAS, Y ADOLESCENTES DE LA MATRICULA OFICIAL,DEL MUNICIPIO DE   SANTA BARBARA</t>
  </si>
  <si>
    <t>2017AS390156</t>
  </si>
  <si>
    <t xml:space="preserve">SANTA BARBARA </t>
  </si>
  <si>
    <t>COFINANCIAR LA ENTREGA DE RACIONES DENTRO DE LA EJECUCIÓN DEL PROGRAMA DE ALIMENTACIÓN ESCOLAR, ATRAVEZ DEL CUAL SE BRINDA COMPLEMENTO ALIMENTARIO A  LOS NIÑOS, NIÑAS, Y ADOLESCENTES DE LA MATRICULA OFICIAL,DEL MUNICIPIO DE   SANTA FE DE ANTIOQUIA</t>
  </si>
  <si>
    <t>2017AS390157</t>
  </si>
  <si>
    <t>SANTA FE DE ANTIOQUIA</t>
  </si>
  <si>
    <t>COFINANCIAR LA ENTREGA DE RACIONES DENTRO DE LA EJECUCIÓN DEL PROGRAMA DE ALIMENTACIÓN ESCOLAR, ATRAVEZ DEL CUAL SE BRINDA COMPLEMENTO ALIMENTARIO A  LOS NIÑOS, NIÑAS, Y ADOLESCENTES DE LA MATRICULA OFICIAL,DEL MUNICIPIO DE   SANTA ROSA DE OSOS</t>
  </si>
  <si>
    <t>2017AS390158</t>
  </si>
  <si>
    <t>STA ROSA DE OSOS</t>
  </si>
  <si>
    <t>COFINANCIAR LA ENTREGA DE RACIONES DENTRO DE LA EJECUCIÓN DEL PROGRAMA DE ALIMENTACIÓN ESCOLAR, ATRAVEZ DEL CUAL SE BRINDA COMPLEMENTO ALIMENTARIO A  LOS NIÑOS, NIÑAS, Y ADOLESCENTES DE LA MATRICULA OFICIAL,DEL MUNICIPIO DE   SANTO DOMINGO</t>
  </si>
  <si>
    <t>2017AS390159</t>
  </si>
  <si>
    <t xml:space="preserve">SANTO DOMINGO </t>
  </si>
  <si>
    <t>COFINANCIAR LA ENTREGA DE RACIONES DENTRO DE LA EJECUCIÓN DEL PROGRAMA DE ALIMENTACIÓN ESCOLAR, ATRAVEZ DEL CUAL SE BRINDA COMPLEMENTO ALIMENTARIO A  LOS NIÑOS, NIÑAS, Y ADOLESCENTES DE LA MATRICULA OFICIAL,DEL MUNICIPIO DE   SEGOVIA</t>
  </si>
  <si>
    <t>2017AS390160</t>
  </si>
  <si>
    <t>SEGOVIA</t>
  </si>
  <si>
    <t>COFINANCIAR LA ENTREGA DE RACIONES DENTRO DE LA EJECUCIÓN DEL PROGRAMA DE ALIMENTACIÓN ESCOLAR, ATRAVEZ DEL CUAL SE BRINDA COMPLEMENTO ALIMENTARIO A  LOS NIÑOS, NIÑAS, Y ADOLESCENTES DE LA MATRICULA OFICIAL,DEL MUNICIPIO DE   SONSON</t>
  </si>
  <si>
    <t>2017AS390161</t>
  </si>
  <si>
    <t>SONSON</t>
  </si>
  <si>
    <t>COFINANCIAR LA ENTREGA DE RACIONES DENTRO DE LA EJECUCIÓN DEL PROGRAMA DE ALIMENTACIÓN ESCOLAR, ATRAVEZ DEL CUAL SE BRINDA COMPLEMENTO ALIMENTARIO A  LOS NIÑOS, NIÑAS, Y ADOLESCENTES DE LA MATRICULA OFICIAL,DEL MUNICIPIO DE   SOPETRAN</t>
  </si>
  <si>
    <t>2017AS390162</t>
  </si>
  <si>
    <t xml:space="preserve">SOPETRAN </t>
  </si>
  <si>
    <t>COFINANCIAR LA ENTREGA DE RACIONES DENTRO DE LA EJECUCIÓN DEL PROGRAMA DE ALIMENTACIÓN ESCOLAR, ATRAVEZ DEL CUAL SE BRINDA COMPLEMENTO ALIMENTARIO A  LOS NIÑOS, NIÑAS, Y ADOLESCENTES DE LA MATRICULA OFICIAL,DEL MUNICIPIO DE   TAMESIS</t>
  </si>
  <si>
    <t>2017AS390163</t>
  </si>
  <si>
    <t xml:space="preserve">TAMESIS </t>
  </si>
  <si>
    <t>COFINANCIAR LA ENTREGA DE RACIONES DENTRO DE LA EJECUCIÓN DEL PROGRAMA DE ALIMENTACIÓN ESCOLAR, ATRAVEZ DEL CUAL SE BRINDA COMPLEMENTO ALIMENTARIO A  LOS NIÑOS, NIÑAS, Y ADOLESCENTES DE LA MATRICULA OFICIAL,DEL MUNICIPIO DE   TARAZA</t>
  </si>
  <si>
    <t>2017AS390164</t>
  </si>
  <si>
    <t>TARAZA</t>
  </si>
  <si>
    <t>COFINANCIAR LA ENTREGA DE RACIONES DENTRO DE LA EJECUCIÓN DEL PROGRAMA DE ALIMENTACIÓN ESCOLAR, ATRAVEZ DEL CUAL SE BRINDA COMPLEMENTO ALIMENTARIO A  LOS NIÑOS, NIÑAS, Y ADOLESCENTES DE LA MATRICULA OFICIAL,DEL MUNICIPIO DE    TARSO</t>
  </si>
  <si>
    <t>2017AS390165</t>
  </si>
  <si>
    <t>TARSO</t>
  </si>
  <si>
    <t xml:space="preserve">COFINANCIAR LA ENTREGA DE RACIONES DENTRO DE LA EJECUCIÓN DEL PROGRAMA DE ALIMENTACIÓN ESCOLAR, ATRAVEZ DEL CUAL SE BRINDA COMPLEMENTO ALIMENTARIO A  LOS NIÑOS, NIÑAS, Y ADOLESCENTES DE LA MATRICULA OFICIAL,DEL MUNICIPIO DE   TITIRIBI </t>
  </si>
  <si>
    <t>2017AS390166</t>
  </si>
  <si>
    <t>TITIRIBI</t>
  </si>
  <si>
    <t>COFINANCIAR LA ENTREGA DE RACIONES DENTRO DE LA EJECUCIÓN DEL PROGRAMA DE ALIMENTACIÓN ESCOLAR, ATRAVEZ DEL CUAL SE BRINDA COMPLEMENTO ALIMENTARIO A  LOS NIÑOS, NIÑAS, Y ADOLESCENTES DE LA MATRICULA OFICIAL,DEL MUNICIPIO DE   TOLEDO</t>
  </si>
  <si>
    <t>2017AS390167</t>
  </si>
  <si>
    <t>TOLEDO</t>
  </si>
  <si>
    <t>COFINANCIAR LA ENTREGA DE RACIONES DENTRO DE LA EJECUCIÓN DEL PROGRAMA DE ALIMENTACIÓN ESCOLAR, ATRAVEZ DEL CUAL SE BRINDA COMPLEMENTO ALIMENTARIO A  LOS NIÑOS, NIÑAS, Y ADOLESCENTES DE LA MATRICULA OFICIAL,DEL MUNICIPIO DE   URAMITA</t>
  </si>
  <si>
    <t>2017AS390168</t>
  </si>
  <si>
    <t xml:space="preserve">URAMITA </t>
  </si>
  <si>
    <t>COFINANCIAR LA ENTREGA DE RACIONES DENTRO DE LA EJECUCIÓN DEL PROGRAMA DE ALIMENTACIÓN ESCOLAR, ATRAVEZ DEL CUAL SE BRINDA COMPLEMENTO ALIMENTARIO A  LOS NIÑOS, NIÑAS, Y ADOLESCENTES DE LA MATRICULA OFICIAL,DEL MUNICIPIO DE   URRAO</t>
  </si>
  <si>
    <t>2017AS390169</t>
  </si>
  <si>
    <t xml:space="preserve">URRAO </t>
  </si>
  <si>
    <t>COFINANCIAR LA ENTREGA DE RACIONES DENTRO DE LA EJECUCIÓN DEL PROGRAMA DE ALIMENTACIÓN ESCOLAR, ATRAVEZ DEL CUAL SE BRINDA COMPLEMENTO ALIMENTARIO A  LOS NIÑOS, NIÑAS, Y ADOLESCENTES DE LA MATRICULA OFICIAL,DEL MUNICIPIO DE   VALDIVIA</t>
  </si>
  <si>
    <t>2017AS390170</t>
  </si>
  <si>
    <t xml:space="preserve">VALDIVIA </t>
  </si>
  <si>
    <t>COFINANCIAR LA ENTREGA DE RACIONES DENTRO DE LA EJECUCIÓN DEL PROGRAMA DE ALIMENTACIÓN ESCOLAR, ATRAVEZ DEL CUAL SE BRINDA COMPLEMENTO ALIMENTARIO A  LOS NIÑOS, NIÑAS, Y ADOLESCENTES DE LA MATRICULA OFICIAL,DEL MUNICIPIO DE    VALPARAISO</t>
  </si>
  <si>
    <t>2017AS390171</t>
  </si>
  <si>
    <t>VALAPARAISO</t>
  </si>
  <si>
    <t>COFINANCIAR LA ENTREGA DE RACIONES DENTRO DE LA EJECUCIÓN DEL PROGRAMA DE ALIMENTACIÓN ESCOLAR, ATRAVEZ DEL CUAL SE BRINDA COMPLEMENTO ALIMENTARIO A  LOS NIÑOS, NIÑAS, Y ADOLESCENTES DE LA MATRICULA OFICIAL,DEL MUNICIPIO DE   VEGACHI</t>
  </si>
  <si>
    <t>2017AS390172</t>
  </si>
  <si>
    <t>VEGACHI</t>
  </si>
  <si>
    <t>COFINANCIAR LA ENTREGA DE RACIONES DENTRO DE LA EJECUCIÓN DEL PROGRAMA DE ALIMENTACIÓN ESCOLAR, ATRAVEZ DEL CUAL SE BRINDA COMPLEMENTO ALIMENTARIO A  LOS NIÑOS, NIÑAS, Y ADOLESCENTES DE LA MATRICULA OFICIAL,DEL MUNICIPIO DE   VENECIA</t>
  </si>
  <si>
    <t>2017AS390173</t>
  </si>
  <si>
    <t xml:space="preserve">VENECIA </t>
  </si>
  <si>
    <t>COFINANCIAR LA ENTREGA DE RACIONES DENTRO DE LA EJECUCIÓN DEL PROGRAMA DE ALIMENTACIÓN ESCOLAR, ATRAVEZ DEL CUAL SE BRINDA COMPLEMENTO ALIMENTARIO A  LOS NIÑOS, NIÑAS, Y ADOLESCENTES DE LA MATRICULA OFICIAL,DEL MUNICIPIO DE   VIGIA DEL FUERTE</t>
  </si>
  <si>
    <t>2017AS390174</t>
  </si>
  <si>
    <t>VIGIA DEL FUERTE</t>
  </si>
  <si>
    <t>COFINANCIAR LA ENTREGA DE RACIONES DENTRO DE LA EJECUCIÓN DEL PROGRAMA DE ALIMENTACIÓN ESCOLAR, ATRAVEZ DEL CUAL SE BRINDA COMPLEMENTO ALIMENTARIO A  LOS NIÑOS, NIÑAS, Y ADOLESCENTES DE LA MATRICULA OFICIAL,DEL MUNICIPIO DE    YALI</t>
  </si>
  <si>
    <t>2017AS390175</t>
  </si>
  <si>
    <t>YALI</t>
  </si>
  <si>
    <t>COFINANCIAR LA ENTREGA DE RACIONES DENTRO DE LA EJECUCIÓN DEL PROGRAMA DE ALIMENTACIÓN ESCOLAR, ATRAVEZ DEL CUAL SE BRINDA COMPLEMENTO ALIMENTARIO A  LOS NIÑOS, NIÑAS, Y ADOLESCENTES DE LA MATRICULA OFICIAL,DEL MUNICIPIO DE    YARUMAL</t>
  </si>
  <si>
    <t>2017AS390176</t>
  </si>
  <si>
    <t>YARUMAL</t>
  </si>
  <si>
    <t>COFINANCIAR LA ENTREGA DE RACIONES DENTRO DE LA EJECUCIÓN DEL PROGRAMA DE ALIMENTACIÓN ESCOLAR, ATRAVEZ DEL CUAL SE BRINDA COMPLEMENTO ALIMENTARIO A  LOS NIÑOS, NIÑAS, Y ADOLESCENTES DE LA MATRICULA OFICIAL,DEL MUNICIPIO DE   YOLOMBO</t>
  </si>
  <si>
    <t>2017AS390177</t>
  </si>
  <si>
    <t xml:space="preserve">YOLOMBO </t>
  </si>
  <si>
    <t>COFINANCIAR LA ENTREGA DE RACIONES DENTRO DE LA EJECUCIÓN DEL PROGRAMA DE ALIMENTACIÓN ESCOLAR, ATRAVEZ DEL CUAL SE BRINDA COMPLEMENTO ALIMENTARIO A  LOS NIÑOS, NIÑAS, Y ADOLESCENTES DE LA MATRICULA OFICIAL,DEL MUNICIPIO DE   YONDO</t>
  </si>
  <si>
    <t>2017AS390178</t>
  </si>
  <si>
    <t>YONDÓ</t>
  </si>
  <si>
    <t>COFINANCIAR LA ENTREGA DE RACIONES DENTRO DE LA EJECUCIÓN DEL PROGRAMA DE ALIMENTACIÓN ESCOLAR, ATRAVEZ DEL CUAL SE BRINDA COMPLEMENTO ALIMENTARIO A  LOS NIÑOS, NIÑAS, Y ADOLESCENTES DE LA MATRICULA OFICIAL,DEL MUNICIPIO DE    ZARAGOZA</t>
  </si>
  <si>
    <t>2017AS390179</t>
  </si>
  <si>
    <t>ZARAGOZA</t>
  </si>
  <si>
    <t>COFINANCIAR LA ENTREGA DE RACIONES DENTRO DE LA  EJECUCION DEL PROGRAMA DE ALIMENTACION ESCOLAR PAE ATRAVEZ DEL CUAL SE BRINDA ALMUERZO A LOS NIÑOS, NIÑAS Y ADOLESCENTES DE LA MATRICULA OFICIAL DEL MUNICIPIO DE AMALFI, COMO COMPONENTE DE LA ESTRATEGIA DE JORNADA UNICA.</t>
  </si>
  <si>
    <t>Cupos atendidos en los programas de complementación alimentaria ( JU )</t>
  </si>
  <si>
    <t>2017AS390180</t>
  </si>
  <si>
    <t>AMPARO ALMANZA OCHOA</t>
  </si>
  <si>
    <t>COFINANCIAR LA ENTREGA DE RACIONES DENTRO DE LA  EJECUCION DEL PROGRAMA DE ALIMENTACION ESCOLAR PAE ATRAVEZ DEL CUAL SE BRINDA ALMUERZO A LOS NIÑOS, NIÑAS Y ADOLESCENTES DE LA MATRICULA OFICIAL DEL MUNICIPIO DE  CIUDAD BOLIVAR, COMO COMPONENTE DE LA ESTRATEGIA DE JORNADA UNICA.</t>
  </si>
  <si>
    <t>2017AS390181</t>
  </si>
  <si>
    <t>COFINANCIAR LA ENTREGA DE RACIONES DENTRO DE LA  EJECUCION DEL PROGRAMA DE ALIMENTACION ESCOLAR PAE ATRAVEZ DEL CUAL SE BRINDA ALMUERZO A LOS NIÑOS, NIÑAS Y ADOLESCENTES DE LA MATRICULA OFICIAL DEL MUNICIPIO DE  GIRARDOTA, COMO COMPONENTE DE LA ESTRATEGIA DE JORNADA UNICA.</t>
  </si>
  <si>
    <t>2017AS390182</t>
  </si>
  <si>
    <t>COFINANCIAR LA ENTREGA DE RACIONES DENTRO DE LA  EJECUCION DEL PROGRAMA DE ALIMENTACION ESCOLAR PAE ATRAVEZ DEL CUAL SE BRINDA ALMUERZO A LOS NIÑOS, NIÑAS Y ADOLESCENTES DE LA MATRICULA OFICIAL DEL MUNICIPIO DE  GUATAPE, COMO COMPONENTE DE LA ESTRATEGIA DE JORNADA UNICA.</t>
  </si>
  <si>
    <t>2017AS390183</t>
  </si>
  <si>
    <t>GUATAPE</t>
  </si>
  <si>
    <r>
      <rPr>
        <sz val="8"/>
        <color rgb="FFFF0000"/>
        <rFont val="Arial"/>
        <family val="2"/>
      </rPr>
      <t>COFINANCIAR</t>
    </r>
    <r>
      <rPr>
        <sz val="8"/>
        <color rgb="FF3D3D3D"/>
        <rFont val="Arial"/>
        <family val="2"/>
      </rPr>
      <t xml:space="preserve"> LA ENTREGA DE RACIONES DENTRO DE LA  EJECUCION DEL PROGRAMA DE ALIMENTACION ESCOLAR PAE ATRAVEZ DEL CUAL SE BRINDA ALMUERZO A LOS NIÑOS, NIÑAS Y ADOLESCENTES DE LA MATRICULA OFICIAL DEL MUNICIPIO DE  PEQUE, COMO COMPONENTE DE LA ESTRATEGIA DE JORNADA UNICA.</t>
    </r>
  </si>
  <si>
    <t>2017AS390184</t>
  </si>
  <si>
    <t>COFINANCIAR LA ENTREGA DE RACIONES DENTRO DE LA  EJECUCION DEL PROGRAMA DE ALIMENTACION ESCOLAR PAE ATRAVEZ DEL CUAL SE BRINDA ALMUERZO A LOS NIÑOS, NIÑAS Y ADOLESCENTES DE LA MATRICULA OFICIAL DEL MUNICIPIO DE  SAN LUIS, COMO COMPONENTE DE LA ESTRATEGIA DE JORNADA UNICA.</t>
  </si>
  <si>
    <t>2017AS390185</t>
  </si>
  <si>
    <t>SAN LUIS</t>
  </si>
  <si>
    <t>COFINANCIAR LA ENTREGA DE RACIONES DENTRO DE LA  EJECUCION DEL PROGRAMA DE ALIMENTACION ESCOLAR PAE ATRAVEZ DEL CUAL SE BRINDA ALMUERZO A LOS NIÑOS, NIÑAS Y ADOLESCENTES DE LA MATRICULA OFICIAL DEL MUNICIPIO DE  TAMESIS, COMO COMPONENTE DE LA ESTRATEGIA DE JORNADA UNICA.</t>
  </si>
  <si>
    <t>2017AS390186</t>
  </si>
  <si>
    <t>TAMESIS</t>
  </si>
  <si>
    <t>COFINANCIAR LA ENTREGA DE RACIONES DENTRO DE LA  EJECUCION DEL PROGRAMA DE ALIMENTACION ESCOLAR PAE ATRAVEZ DEL CUAL SE BRINDA ALMUERZO A LOS NIÑOS, NIÑAS Y ADOLESCENTES DE LA MATRICULA OFICIAL DEL MUNICIPIO DE  TARSO, COMO COMPONENTE DE LA ESTRATEGIA DE JORNADA UNICA.</t>
  </si>
  <si>
    <t>2017AS390187</t>
  </si>
  <si>
    <t>COFINANCIAR LA ENTREGA DE RACIONES DENTRO DE LA  EJECUCION DEL PROGRAMA DE ALIMENTACION ESCOLAR PAE ATRAVEZ DEL CUAL SE BRINDA ALMUERZO A LOS NIÑOS, NIÑAS Y ADOLESCENTES DE LA MATRICULA OFICIAL DEL MUNICIPIO DE  TITIRIBI, COMO COMPONENTE DE LA ESTRATEGIA DE JORNADA UNICA.</t>
  </si>
  <si>
    <t>2017AS390188</t>
  </si>
  <si>
    <t>COFINANCIAR LA ENTREGA DE RACIONES DENTRO DE LA  EJECUCION DEL PROGRAMA DE ALIMENTACION ESCOLAR PAE ATRAVEZ DEL CUAL SE BRINDA ALMUERZO A LOS NIÑOS, NIÑAS Y ADOLESCENTES DE LA MATRICULA OFICIAL DEL MUNICIPIO DE  URAMITA, COMO COMPONENTE DE LA ESTRATEGIA DE JORNADA UNICA.</t>
  </si>
  <si>
    <t>2017AS390189</t>
  </si>
  <si>
    <t>URAMITA</t>
  </si>
  <si>
    <t>COFINANCIAR LA ENTREGA DE RACIONES DENTRO DE LA  EJECUCION DEL PROGRAMA DE ALIMENTACION ESCOLAR PAE ATRAVEZ DEL CUAL SE BRINDA ALMUERZO A LOS NIÑOS, NIÑAS Y ADOLESCENTES DE LA MATRICULA OFICIAL DEL MUNICIPIO DE  VIGIA DEL FUERTE, COMO COMPONENTE DE LA ESTRATEGIA DE JORNADA UNICA.</t>
  </si>
  <si>
    <t>2017AS390190</t>
  </si>
  <si>
    <t>COFINANCIAR LA ENTREGA DE RACIONES DENTRO DE LA  EJECUCION DEL PROGRAMA DE ALIMENTACION ESCOLAR PAE ATRAVEZ DEL CUAL SE BRINDA ALMUERZO A LOS NIÑOS, NIÑAS Y ADOLESCENTES DE LA MATRICULA OFICIAL DEL MUNICIPIO DE  YARUMAL, COMO COMPONENTE DE LA ESTRATEGIA DE JORNADA UNICA.</t>
  </si>
  <si>
    <t>2017AS390191</t>
  </si>
  <si>
    <t>PRESTAR EL SERVICIO DE ATENCIÓN PARA RECUPERACIÓN NUTRICIONAL, A LOS NIÑOS Y NIÑAS EN CONDICIÓN DE DESNUTRICIÓN Y A MADRES GESTANTES Y LACTANTES CON BAJO PESO EN EL MUNICIPIO DE VIGÍA DEL FUERTE</t>
  </si>
  <si>
    <t>Número de niños, niñas y familias gestantes atendidos en los centros de atención integral nutricional</t>
  </si>
  <si>
    <t>ATENCION Y RECUPERCION NUTRICIONAL A FAMILIAS VULNERABLES DEL DEPARTAMENTO</t>
  </si>
  <si>
    <t>010018001</t>
  </si>
  <si>
    <t xml:space="preserve">Servicio recuperación nutricional </t>
  </si>
  <si>
    <t>TATIANA HERNANDEZ BENJUMEA</t>
  </si>
  <si>
    <t>PRESTAR EL SERVICIO DE ATENCIÓN PARA RECUPERACIÓN NUTRICIONAL, A LOS NIÑOS Y NIÑAS EN CONDICIÓN DE DESNUTRICIÓN Y A MADRES GESTANTES Y LACTANTES CON BAJO PESO EN EL MUNICIPIO DE  MURINDO</t>
  </si>
  <si>
    <t>MURINDO</t>
  </si>
  <si>
    <t>PRESTAR EL SERVICIO DE ATENCIÓN PARA RECUPERACIÓN NUTRICIONAL, A LOS NIÑOS Y NIÑAS EN CONDICIÓN DE DESNUTRICIÓN Y A MADRES GESTANTES Y LACTANTES CON BAJO PESO EN EL MUNICIPIO DE  TARAZA</t>
  </si>
  <si>
    <t xml:space="preserve">PRESTAR EL SERVICIO DE ATENCIÓN PARA RECUPERACIÓN NUTRICIONAL, A LOS NIÑOS Y NIÑAS EN CONDICIÓN DE DESNUTRICIÓN Y A MADRES GESTANTES Y LACTANTES CON BAJO PESO EN EL MUNICIPIO DE  TURBO </t>
  </si>
  <si>
    <t>TURBO</t>
  </si>
  <si>
    <t>PRESTAR EL SERVICIO DE ATENCIÓN PARA RECUPERACIÓN NUTRICIONAL, A LOS NIÑOS Y NIÑAS EN CONDICIÓN DE DESNUTRICIÓN Y A MADRES GESTANTES Y LACTANTES CON BAJO PESO EN EL MUNICIPIO DE  SEGOVIA</t>
  </si>
  <si>
    <t>Prestar el servicio de apoyo a Ia gestiôn a través del
acompanamiento a Ia supervision técnica, administrativa y
financiera de los convenios y contratos celebrados por Ia
Gerencia de Seguridad Alimentaria y Nutricional - MANA para
garantizar la prestación del Programa de Alimentación escolar.</t>
  </si>
  <si>
    <t>PRESTAR EL SERVICIO DE APOYO ALA GESTION ATRAVEZ DEL ACOMPAÑAMIENTO A LA SUPERVISION, TECNICA ADMINISTRATIVA, Y FINANCIERA DE LOS CONVENIOS Y CONTRATOS CELEBRADOS POR MANA</t>
  </si>
  <si>
    <t>SUMINISTRO DE RACIONES PARA EL PROGRAMA DE ALIMENTACION ESCOLAR PARA GARANTIZAR LA PERMANENCIA DE LA POBLACION ECOLAR EN TODO EL DEPARTAMENTO DE ANTIOQUIA</t>
  </si>
  <si>
    <t>LOS MUNICIPIOS QUE CONFORMAN EL PAE</t>
  </si>
  <si>
    <t>APOYAR LA SUPERVISION DE  TECNICA DE LOS CONVENIOS Y CONTRATOS DE LA GERENCIA DE SEGURIDAD ALIMENTARIA MANA</t>
  </si>
  <si>
    <t>2017SS390192</t>
  </si>
  <si>
    <t>TECNOLOGICO 2018</t>
  </si>
  <si>
    <t>GLORIA AMPARO HOYOS</t>
  </si>
  <si>
    <t>Prestar los servicios de asistencia técnica, profesiorial y de gestión del
 conocimiento para el fortalecimiento de los proyectos establecidos por Ia
Gerencia de Seguridad Alimentaria y Nutricional de Antioquia MANA</t>
  </si>
  <si>
    <t>ASISTENCIA TECNICA,PROFECIONAL Y DE GESTION DEL CONOCIMIENTO PARA EL FORTALECIMIENTO DE LA GERENCIA DE MANA</t>
  </si>
  <si>
    <t>PROYECTOS PRODUCTIVOS, PEDAGOGICOS ETE</t>
  </si>
  <si>
    <t>SEGURIDAD ALIMENTARIA Y NUTRICIONAL EN LA POBLACION BULNERABLE</t>
  </si>
  <si>
    <t>PRESTAR SERVICIOS DE ASISTENCIA TECNICA, PROFECIONAL Y DE GESTION DE CONOCIMIENTO</t>
  </si>
  <si>
    <t>2017SS390193</t>
  </si>
  <si>
    <t>U DE A  2018</t>
  </si>
  <si>
    <t>TERESITA MESA VALENCIA</t>
  </si>
  <si>
    <t>ADQUISICION DE TIQUETES AEREOS  PARA LA GOBERNACION DE ANTIOQUIA</t>
  </si>
  <si>
    <t>MARCELA  ESTRADA</t>
  </si>
  <si>
    <t>MARCELA.ESTRADA@ANTIOQUIA</t>
  </si>
  <si>
    <t>MARIA VICTORIA HOYOS</t>
  </si>
  <si>
    <t xml:space="preserve">PRESTAR EL SERVICIO DE ATENCIÓN PARA RECUPERACIÓN NUTRICIONAL, A LOS NIÑOS Y NIÑAS EN CONDICIÓN DE DESNUTRICIÓN Y A MADRES GESTANTES Y LACTANTES CON BAJO PESO EN EL MUNICIPIO DE SAN LUIS </t>
  </si>
  <si>
    <t>EL VALOR DEL CONTRATO ES 173,392,256 Y LA ADICION DEL MISMO ES POR UN VALOR DE 49,552,796</t>
  </si>
  <si>
    <t>NOTA: Las Casillas sombreadas corresponden a las Vigencias Futuras de 2018 en la Gerencia MANÁ</t>
  </si>
  <si>
    <t>Secretaría de Medio Ambiente</t>
  </si>
  <si>
    <t>Realización del III foro regional de cambio climático</t>
  </si>
  <si>
    <t>CARLOS ANDRES ESCOBAR DIEZ</t>
  </si>
  <si>
    <t>3838685</t>
  </si>
  <si>
    <t>carlos.escobar@antioquia.gov.co</t>
  </si>
  <si>
    <t>Adaptación y Mitigación al Cambio Climático</t>
  </si>
  <si>
    <t>Proyectos del Plan Departamental de Adaptación y Mitigación al cambio climático implementados</t>
  </si>
  <si>
    <t>Formulación e implementación del plan departamental de adaptación y mitigación al
cambio climático Antioquia</t>
  </si>
  <si>
    <t>210000-001</t>
  </si>
  <si>
    <t>Impl proy innov inv mitig cambio climát</t>
  </si>
  <si>
    <t>Juan David Ramirez Bedoya</t>
  </si>
  <si>
    <t>Tipo C Supervisión</t>
  </si>
  <si>
    <t xml:space="preserve">Gestionar proyectos para la implementación del Plan Departamental de Adaptación y Mitigación al cambio climático </t>
  </si>
  <si>
    <t>Implementar un sistema de tutorado alternativo con envaraderas plásticas, estrategias de educación ambiental, tecnologías apropiadas y manejo integral de residuos, con el fin de mitigar las afectaciones ambientales generadas por la extracción de envaraderas de bosque natural, disminuyendo la deforestación y contribuyendo con acciones de adaptación y mitigación al cambio climático en la jurisdicción de Cornare</t>
  </si>
  <si>
    <t>Aracely Santillana</t>
  </si>
  <si>
    <t>Educación y cultura para la sostenibilidad ambiental del Departamento de Antioquia</t>
  </si>
  <si>
    <t>Acciones contempladas en el Proyecto de Ordenanza “Basuras Cero” Implementadas</t>
  </si>
  <si>
    <t>Implementación Proyectos educativos y de participación para la construcción de una
cultura ambiental sustentable en el departamento de Antioquia</t>
  </si>
  <si>
    <t>210001-001</t>
  </si>
  <si>
    <t>Proyecto de Ordenanza Basuras Cero</t>
  </si>
  <si>
    <t>Cofinanciar la adquisición de predios de importancia estratégica para la protección de las fuentes hídricas que abastece acueductos.</t>
  </si>
  <si>
    <t>Protección y Conservación del Recurso Hídrico</t>
  </si>
  <si>
    <t>Áreas para la protección de fuentes abastecedoras de acueductos adquiridas</t>
  </si>
  <si>
    <t>Protección y conservación del recurso hidrico en el departamento de Antioquia</t>
  </si>
  <si>
    <t>210021-001</t>
  </si>
  <si>
    <t>Áreas protección fuentes adquiridas</t>
  </si>
  <si>
    <t>Andres Giovanny Correa Maya</t>
  </si>
  <si>
    <t>Implementar el esquema de pago por servicios ambientales BANCO2, para la conservación de ecosistemas estratégicos asociados al recurso Hídrico, en los municipios, bajo los parámetros establecidos en la Ordenanza Departamental N° 049 de 2016.</t>
  </si>
  <si>
    <t>Conservación de Ecosistemas Estratégicos</t>
  </si>
  <si>
    <t>Áreas en ecosistemas estratégicos con vigilada y controlada</t>
  </si>
  <si>
    <t>Protección y conservación de áreas de ecosistemas estratégicos, Antioquia</t>
  </si>
  <si>
    <t>210022-001</t>
  </si>
  <si>
    <t>Áreas ecosis estrat vigilada controlada</t>
  </si>
  <si>
    <t>Santiago Arbelaez Arbelaez</t>
  </si>
  <si>
    <t>Implementar el esquema de pago por servicios ambientales BANCO2, para la conservación de ecosistemas estratégicos asociados al recurso Hídrico, en el municipio de Abejorral, bajo los parámetros establecidos en la Ordenanza Departamental N° 049 de 2016.</t>
  </si>
  <si>
    <t>CORNARE, MUNICIPIO DE ABEJORRAL Y CORPORACIÓN MASBOSQUES</t>
  </si>
  <si>
    <t>Convenio No. 4600006858,  VF6000002256 Ordenanza 40 del 04 de octubre de 2017</t>
  </si>
  <si>
    <t>Implementar el esquema de pago por servicios ambientales BANCO2, para la conservación de ecosistemas estratégicos asociados al recurso Hídrico, en el municipio de Argelia, bajo los parámetros establecidos en la Ordenanza Departamental N° 049 de 2016.</t>
  </si>
  <si>
    <t>CORNARE, MUNICIPIO DE ARGELIA Y CORPORACIÓN MASBOSQUES</t>
  </si>
  <si>
    <t>Convenio No. 4600006859, VF6000002256 Ordenanza 40 del 04 de octubre de 2017</t>
  </si>
  <si>
    <t>Implementar el esquema de pago por servicios ambientales BANCO2, para la conservación de ecosistemas estratégicos asociados al recurso Hídrico, en el municipio de Nariño, bajo los parámetros establecidos en la Ordenanza Departamental N° 049 de 2016.</t>
  </si>
  <si>
    <t>CORNARE, MUNICIPIO DE NARIÑO Y CORPORACIÓN MASBOSQUES</t>
  </si>
  <si>
    <t>Convenio No. 4600006860, VF6000002256 Ordenanza 40 del 04 de octubre de 2017</t>
  </si>
  <si>
    <t>Implementar el esquema de pago por servicios ambientales BANCO2, para la conservación de ecosistemas estratégicos asociados al recurso Hídrico, en el municipio de Sonsón, bajo los parámetros establecidos en la Ordenanza Departamental N° 049 de 2016.</t>
  </si>
  <si>
    <t>CORNARE, MUNICIPIO DE SONSÓN Y CORPORACIÓN MASBOSQUES</t>
  </si>
  <si>
    <t>Convenio No. 4600006862, VF6000002256 Ordenanza 40 del 04 de octubre de 2017</t>
  </si>
  <si>
    <t>Implementar el esquema de pago por servicios ambientales BANCO2, para la conservación de ecosistemas estratégicos asociados al recurso Hídrico, en el municipio de Alejandria , bajo los parámetros establecidos en la Ordenanza Departamental N° 049 de 2016.</t>
  </si>
  <si>
    <t>CORNARE, MUNICIPIO DE ALEJANDRÍA Y CORPORACIÓN MASBOSQUES</t>
  </si>
  <si>
    <t>Convenio No. 4600006863, VF6000002256 Ordenanza 40 del 04 de octubre de 2017</t>
  </si>
  <si>
    <t>Implementar el esquema de pago por servicios ambientales BANCO2, para la conservación de ecosistemas estratégicos asociados al recurso Hídrico, en el municipio de Concepción, bajo los parámetros establecidos en la Ordenanza Departamental N° 049 de 2016.</t>
  </si>
  <si>
    <t>CORNARE, MUNICIPIO DE CONCEPCIÓN Y CORPORACIÓN MASBOSQUES</t>
  </si>
  <si>
    <t>Convenio No. 4600006864, VF6000002256 Ordenanza 40 del 04 de octubre de 2017</t>
  </si>
  <si>
    <t>Diana Carolina Uribe Gutierrez</t>
  </si>
  <si>
    <t>Implementar el esquema de pago por servicios ambientales BANCO2, para la conservación de ecosistemas estratégicos asociados al recurso Hídrico, en el municipio de San Roque, bajo los parámetros establecidos en la Ordenanza Departamental N° 049 de 2016.</t>
  </si>
  <si>
    <t>CORNARE, MUNICIPIO DE SAN ROQUE Y CORPORACIÓN MASBOSQUES</t>
  </si>
  <si>
    <t>Convenio No. 4600006865, VF6000002256 Ordenanza 40 del 04 de octubre de 2017</t>
  </si>
  <si>
    <t>Implementar el esquema de pago por servicios ambientales BANCO2, para la conservación de ecosistemas estratégicos asociados al recurso Hídrico, en el municipio de Santo Domingo, bajo los parámetros establecidos en la Ordenanza Departamental N° 049 de 2016.</t>
  </si>
  <si>
    <t>CORNARE, MUNICIPIO DE SANTO DOMINGO Y CORPORACIÓN MASBOSQUES</t>
  </si>
  <si>
    <t>Convenio No. 4600006869, VF6000002256 Ordenanza 40 del 04 de octubre de 2017</t>
  </si>
  <si>
    <t>Implementar el esquema de pago por servicios ambientales BANCO2, para la conservación de ecosistemas estratégicos asociados al recurso Hídrico, en el municipio de Cocorná, bajo los parámetros establecidos en la Ordenanza Departamental N° 049 de 2016.</t>
  </si>
  <si>
    <t>CORNARE, MUNICIPIO DE COCORNÁ Y CORPORACIÓN MASBOSQUES</t>
  </si>
  <si>
    <t>Convenio No. 4600006867, VF6000002256 Ordenanza 40 del 04 de octubre de 2017</t>
  </si>
  <si>
    <t>Implementar el esquema de pago por servicios ambientales BANCO2, para la conservación de ecosistemas estratégicos asociados al recurso Hídrico, en el municipio de San Francisco, bajo los parámetros establecidos en la Ordenanza Departamental N° 049 de 2016.</t>
  </si>
  <si>
    <t>CORNARE, MUNICIPIO DE SAN FRANCISCO Y CORPORACIÓN MASBOSQUES</t>
  </si>
  <si>
    <t>Convenio No. 4600006871,VF6000002256 Ordenanza 40 del 04 de octubre de 2017</t>
  </si>
  <si>
    <t>Implementar el esquema de pago por servicios ambientales BANCO2, para la conservación de ecosistemas estratégicos asociados al recurso Hídrico, en el municipio de San Luis, bajo los parámetros establecidos en la Ordenanza Departamental N° 049 de 2016.</t>
  </si>
  <si>
    <t>CORNARE, MUNICIPIO DE SAN LUIS Y CORPORACIÓN MASBOSQUES</t>
  </si>
  <si>
    <t>Convenio No. 4600006874, VF6000002256 Ordenanza 40 del 04 de octubre de 2017</t>
  </si>
  <si>
    <t>Implementar el esquema de pago por servicios ambientales BANCO2, para la conservación de ecosistemas estratégicos asociados al recurso Hídrico, en el municipio de El Carmen de Viboral, bajo los parámetros establecidos en la Ordenanza Departamental N° 049 de 2016.</t>
  </si>
  <si>
    <t>CORNARE, MUNICIPIO DE EL CARMEN DE VIBORAL Y CORPORACIÓN MASBOSQUES</t>
  </si>
  <si>
    <t>Convenio No. 4600006875,VF6000002256 Ordenanza 40 del 04 de octubre de 2017</t>
  </si>
  <si>
    <t>Implementar el esquema de pago por servicios ambientales BANCO2, para la conservación de ecosistemas estratégicos asociados al recurso Hídrico, en el municipio de El Santuario , bajo los parámetros establecidos en la Ordenanza Departamental N° 049 de 2016.</t>
  </si>
  <si>
    <t>CORNARE, MUNICIPIO DE EL SANTUARIO, EMPRESA DE SERVICIOS PÚBLICOS Y CORPORACIÓN MASBOSQUES</t>
  </si>
  <si>
    <t>Convenio No. 4600006876, VF6000002256 Ordenanza 40 del 04 de octubre de 2017</t>
  </si>
  <si>
    <t>Implementar el esquema de pago por servicios ambientales BANCO2, para la conservación de ecosistemas estratégicos asociados al recurso Hídrico, en el municipio de Guarne, bajo los parámetros establecidos en la Ordenanza Departamental N° 049 de 2016.</t>
  </si>
  <si>
    <t>CORNARE, MUNICIPIO DE GUARNE Y CORPORACIÓN MASBOSQUES</t>
  </si>
  <si>
    <t>Convenio No. 4600007005, VF6000002256 Ordenanza 40 del 04 de octubre de 2017</t>
  </si>
  <si>
    <t>Implementar el esquema de pago por servicios ambientales BANCO2, para la conservación de ecosistemas estratégicos asociados al recurso Hídrico, en el municipio de La Unión , bajo los parámetros establecidos en la Ordenanza Departamental N° 049 de 2016.</t>
  </si>
  <si>
    <t>CORNARE, MUNICIPIO DE LA UNION Y CORPORACIÓN MASBOSQUES</t>
  </si>
  <si>
    <t>Convenio No. 4600006877, VF6000002256 Ordenanza 40 del 04 de octubre de 2017</t>
  </si>
  <si>
    <t>Implementar el esquema de pago por servicios ambientales BANCO2, para la conservación de ecosistemas estratégicos asociados al recurso Hídrico, en el municipio de San Vicente, bajo los parámetros establecidos en la Ordenanza Departamental N° 049 de 2016.</t>
  </si>
  <si>
    <t>CORNARE, MUNICIPIO DE SAN VICENTE Y CORPORACIÓN MASBOSQUES</t>
  </si>
  <si>
    <t>Convenio No. 4600006879, VF6000002256 Ordenanza 40 del 04 de octubre de 2017</t>
  </si>
  <si>
    <t>Implementar el esquema de pago por servicios ambientales BANCO2, para la conservación de ecosistemas estratégicos asociados al recurso Hídrico, en el municipio de El Peñol, bajo los parámetros establecidos en la Ordenanza Departamental N° 049 de 2016.</t>
  </si>
  <si>
    <t>CORNARE, MUNICIPIO DE EL PEÑOL Y CORPORACIÓN MASBOSQUES</t>
  </si>
  <si>
    <t>Convenio No. 4600006880, VF6000002256 Ordenanza 40 del 04 de octubre de 2017</t>
  </si>
  <si>
    <t>Implementar el esquema de pago por servicios ambientales BANCO2, para la conservación de ecosistemas estratégicos asociados al recurso Hídrico, en el municipio de Granada, bajo los parámetros establecidos en la Ordenanza Departamental N° 049 de 2016.</t>
  </si>
  <si>
    <t>CORNARE, MUNICIPIO DE GRANADA Y CORPORACIÓN MASBOSQUES</t>
  </si>
  <si>
    <t>Convenio No. 4600006881, VF6000002256 Ordenanza 40 del 04 de octubre de 2017</t>
  </si>
  <si>
    <t>Implementar el esquema de pago por servicios ambientales BANCO2, para la conservación de ecosistemas estratégicos asociados al recurso Hídrico, en el municipio de Guatape, bajo los parámetros establecidos en la Ordenanza Departamental N° 049 de 2016.</t>
  </si>
  <si>
    <t>CORNARE, MUNICIPIO DE GUATAPÉ Y CORPORACIÓN MASBOSQUES</t>
  </si>
  <si>
    <t>Convenio No. 4600006890, VF6000002256 Ordenanza 40 del 04 de octubre de 2017</t>
  </si>
  <si>
    <t>Implementar el esquema de pago por servicios ambientales BANCO2, para la conservación de ecosistemas estratégicos asociados al recurso Hídrico, en el municipio de San Rafael, bajo los parámetros establecidos en la Ordenanza Departamental N° 049 de 2016.</t>
  </si>
  <si>
    <t>CORNARE, MUNICIPIO DE SAN RAFAEL Y CORPORACIÓN MASBOSQUES</t>
  </si>
  <si>
    <t>Convenio No. 4600006891, VF6000002256 Ordenanza 40 del 04 de octubre de 2017</t>
  </si>
  <si>
    <t>Implementar el esquema de pago por servicios ambientales BANCO2, para la conservación de ecosistemas estratégicos asociados al recurso Hídrico, en el municipio de San Carlos, bajo los parámetros establecidos en la Ordenanza Departamental N° 049 de 2016.</t>
  </si>
  <si>
    <t>CORNARE, MUNICIPIO DE SAN CARLOS Y CORPORACIÓN MASBOSQUES</t>
  </si>
  <si>
    <t>Convenio No. 4600006882, VF6000002256 Ordenanza 40 del 04 de octubre de 2017</t>
  </si>
  <si>
    <t>Implementar el esquema de pago por servicios ambientales BANCO2, para la conservación de los ecosistemas estratégicos asociados al recurso Hídrico, en las reservas de los cañones Melcocho y Santo Domingo en los municipios de El Carmen de Viboral y Cocorná,  bajo los parámetros establecidos en la Ordenanza Departamental N° 049 de 2016.</t>
  </si>
  <si>
    <t>CORNARE, MUNICIPIO DE EL CARMEN DE VIBORAL, COCORNÁ Y CORPORACIÓN MASBOSQUES</t>
  </si>
  <si>
    <t>Convenio No. 4600007537, VF6000002256 Ordenanza 40 del 04 de octubre de 2017</t>
  </si>
  <si>
    <t>Implementar el esquema de pago por servicios ambientales BANCO2, para la conservación de ecosistemas estratégicos asociados al recurso Hídrico, en el municipio de Anori, bajo los parámetros establecidos en la Ordenanza Departamental N° 049 de 2016.</t>
  </si>
  <si>
    <t>CORANTIOQUIA, MUNICIPIO DE ANORÍ Y CORPORACIÓN MASBOSQUES</t>
  </si>
  <si>
    <t>Convenio No. 4600007094, VF6000002256 Ordenanza 40 del 04 de octubre de 2017</t>
  </si>
  <si>
    <t>Implementar el esquema de pago por servicios ambientales BANCO2, para la conservación de ecosistemas estratégicos asociados al recurso Hídrico, en el municipio de Angostura, bajo los parámetros establecidos en la Ordenanza Departamental N° 049 de 2016.</t>
  </si>
  <si>
    <t>CORANTIOQUIA, MUNICIPIO DE ANGOSTURA Y CORPORACIÓN MASBOSQUES</t>
  </si>
  <si>
    <t>Convenio No. 4600007092, VF6000002256 Ordenanza 40 del 04 de octubre de 2017</t>
  </si>
  <si>
    <t>Implementar el esquema de pago por servicios ambientales BANCO2, para la conservación de ecosistemas estratégicos asociados al recurso Hídrico, en el municipio de Andes, bajo los parámetros establecidos en la Ordenanza Departamental N° 049 de 2016.</t>
  </si>
  <si>
    <t>CORANTIOQUIA, MUNICIPIO DE ANDES Y CORPORACIÓN MASBOSQUES</t>
  </si>
  <si>
    <t>Convenio No. 4600007093, VF6000002256 Ordenanza 40 del 04 de octubre de 2017</t>
  </si>
  <si>
    <t>Implementar el esquema de pago por servicios ambientales BANCO2, para la conservación de ecosistemas estratégicos asociados al recurso Hídrico, en el municipio de Belmira, bajo los parámetros establecidos en la Ordenanza Departamental N° 049 de 2016.</t>
  </si>
  <si>
    <t>CORANTIOQUIA, MUNICIPIO DE BELMIRA Y CORPORACIÓN MASBOSQUES</t>
  </si>
  <si>
    <t>Convenio No. 4600007095, VF6000002256 Ordenanza 40 del 04 de octubre de 2017</t>
  </si>
  <si>
    <t>Implementar el esquema de pago por servicios ambientales BANCO2, para la conservación de ecosistemas estratégicos asociados al recurso Hídrico, en el municipio de Betulia, bajo los parámetros establecidos en la Ordenanza Departamental N° 049 de 2016.</t>
  </si>
  <si>
    <t>CORANTIOQUIA, MUNICIPIO DE BETULIA Y CORPORACIÓN MASBOSQUES</t>
  </si>
  <si>
    <t>Convenio No. 4600007096, VF6000002256 Ordenanza 40 del 04 de octubre de 2017</t>
  </si>
  <si>
    <t>Implementar el esquema de pago por servicios ambientales BANCO2, para la conservación de ecosistemas estratégicos asociados al recurso Hídrico, en el municipio de Briceño, bajo los parámetros establecidos en la Ordenanza Departamental N° 049 de 2016.</t>
  </si>
  <si>
    <t>CORANTIOQUIA, MUNICIPIO DE BRICEÑO Y CORPORACIÓN MASBOSQUES</t>
  </si>
  <si>
    <t>Convenio No. 4600007097, VF6000002256 Ordenanza 40 del 04 de octubre de 2017</t>
  </si>
  <si>
    <t>Implementar el esquema de pago por servicios ambientales BANCO2, para la conservación de ecosistemas estratégicos asociados al recurso Hídrico, en el municipio de Caracoli, bajo los parámetros establecidos en la Ordenanza Departamental N° 049 de 2016.</t>
  </si>
  <si>
    <t>CORANTIOQUIA, MUNICIPIO DE CARACOLÍ Y CORPORACIÓN MASBOSQUES</t>
  </si>
  <si>
    <t>Convenio No. 4600007098, VF6000002256 Ordenanza 40 del 04 de octubre de 2017</t>
  </si>
  <si>
    <t>Implementar el esquema de pago por servicios ambientales BANCO2, para la conservación de ecosistemas estratégicos asociados al recurso Hídrico, en el municipio de Ciudad Bolivar, bajo los parámetros establecidos en la Ordenanza Departamental N° 049 de 2016.</t>
  </si>
  <si>
    <t>CORANTIOQUIA, MUNICIPIO DE CIUDAD BOLIVAR Y CORPORACIÓN MASBOSQUES</t>
  </si>
  <si>
    <t>Convenio No. 4600007099, VF6000002256 Ordenanza 40 del 04 de octubre de 2017</t>
  </si>
  <si>
    <t>Implementar el esquema de pago por servicios ambientales BANCO2, para la conservación de ecosistemas estratégicos asociados al recurso Hídrico, en el municipio de Donmatias, bajo los parámetros establecidos en la Ordenanza Departamental N° 049 de 2016.</t>
  </si>
  <si>
    <t>CORANTIOQUIA, MUNICIPIO DE DONMATÍAS Y CORPORACIÓN MASBOSQUES</t>
  </si>
  <si>
    <t>Convenio No. 4600007100, VF6000002256 Ordenanza 40 del 04 de octubre de 2017</t>
  </si>
  <si>
    <t>Implementar el esquema de pago por servicios ambientales BANCO2, para la conservación de ecosistemas estratégicos asociados al recurso Hídrico, en el municipio de Ebejico, bajo los parámetros establecidos en la Ordenanza Departamental N° 049 de 2016.</t>
  </si>
  <si>
    <t>CORANTIOQUIA, MUNICIPIO DE EBÉJICO Y CORPORACIÓN MASBOSQUES</t>
  </si>
  <si>
    <t>Convenio No. 4600007101, VF6000002256 Ordenanza 40 del 04 de octubre de 2017</t>
  </si>
  <si>
    <t>Implementar el esquema de pago por servicios ambientales BANCO2, para la conservación de ecosistemas estratégicos asociados al recurso Hídrico, en el municipio de Gomez Plata, bajo los parámetros establecidos en la Ordenanza Departamental N° 049 de 2016.</t>
  </si>
  <si>
    <t>CORANTIOQUIA, MUNICIPIO DE GÓMEZ PLATA Y CORPORACIÓN MASBOSQUES</t>
  </si>
  <si>
    <t>Convenio No. 4600007102, VF6000002256 Ordenanza 40 del 04 de octubre de 2017</t>
  </si>
  <si>
    <t>Implementar el esquema de pago por servicios ambientales BANCO2, para la conservación de ecosistemas estratégicos asociados al recurso Hídrico, en el municipio de Guadalupe, bajo los parámetros establecidos en la Ordenanza Departamental N° 049 de 2016.</t>
  </si>
  <si>
    <t>CORANTIOQUIA, MUNICIPIO DE GUADALUPE Y CORPORACIÓN MASBOSQUES</t>
  </si>
  <si>
    <t>Convenio No. 4600007103, VF6000002256 Ordenanza 40 del 04 de octubre de 2017</t>
  </si>
  <si>
    <t>Implementar el esquema de pago por servicios ambientales BANCO2, para la conservación de ecosistemas estratégicos asociados al recurso Hídrico, en el municipio de ituango, bajo los parámetros establecidos en la Ordenanza Departamental N° 049 de 2016.</t>
  </si>
  <si>
    <t>CORANTIOQUIA, MUNICIPIO DE ITUANGO Y CORPORACIÓN MASBOSQUES</t>
  </si>
  <si>
    <t>Convenio No. 4600007104, VF6000002256 Ordenanza 40 del 04 de octubre de 2017</t>
  </si>
  <si>
    <t>Implementar el esquema de pago por servicios ambientales BANCO2, para la conservación de ecosistemas estratégicos asociados al recurso Hídrico, en el municipio de Jerico, bajo los parámetros establecidos en la Ordenanza Departamental N° 049 de 2016.</t>
  </si>
  <si>
    <t>CORANTIOQUIA, MUNICIPIO DE JERICÓ Y CORPORACIÓN MASBOSQUES</t>
  </si>
  <si>
    <t>Convenio No. 4600007105, VF6000002256 Ordenanza 40 del 04 de octubre de 2017</t>
  </si>
  <si>
    <t>Implementar el esquema de pago por servicios ambientales BANCO2, para la conservación de ecosistemas estratégicos asociados al recurso Hídrico, en el municipio de Liborina, bajo los parámetros establecidos en la Ordenanza Departamental N° 049 de 2016.</t>
  </si>
  <si>
    <t>CORANTIOQUIA, MUNICIPIO DE LIBORINA Y CORPORACIÓN MASBOSQUES</t>
  </si>
  <si>
    <t>Convenio No. 4600007106, VF6000002256 Ordenanza 40 del 04 de octubre de 2017</t>
  </si>
  <si>
    <t>Implementar el esquema de pago por servicios ambientales BANCO2, para la conservación de ecosistemas estratégicos asociados al recurso Hídrico, en el municipio de Remedios, bajo los parámetros establecidos en la Ordenanza Departamental N° 049 de 2016.</t>
  </si>
  <si>
    <t>CORANTIOQUIA, MUNICIPIO DE REMEDIOS Y CORPORACIÓN MASBOSQUES</t>
  </si>
  <si>
    <t>Convenio No. 4600007107, VF6000002256 Ordenanza 40 del 04 de octubre de 2017</t>
  </si>
  <si>
    <t>Implementar el esquema de pago por servicios ambientales BANCO2, para la conservación de ecosistemas estratégicos asociados al recurso Hídrico, en el municipio de Sabanalarga, bajo los parámetros establecidos en la Ordenanza Departamental N° 049 de 2016.</t>
  </si>
  <si>
    <t>CORANTIOQUIA, MUNICIPIO DE SABANALARGA Y CORPORACIÓN MASBOSQUES</t>
  </si>
  <si>
    <t>Convenio No. 4600007108, VF6000002256 Ordenanza 40 del 04 de octubre de 2017</t>
  </si>
  <si>
    <t>Implementar el esquema de pago por servicios ambientales BANCO2, para la conservación de ecosistemas estratégicos asociados al recurso Hídrico, en el municipio de San Jeronimo, bajo los parámetros establecidos en la Ordenanza Departamental N° 049 de 2016.</t>
  </si>
  <si>
    <t>CORANTIOQUIA, MUNICIPIO DE SAN JERÓNIMO Y CORPORACIÓN MASBOSQUES</t>
  </si>
  <si>
    <t>Convenio No. 4600007109, VF6000002256 Ordenanza 40 del 04 de octubre de 2017</t>
  </si>
  <si>
    <t>Implementar el esquema de pago por servicios ambientales BANCO2, para la conservación de ecosistemas estratégicos asociados al recurso Hídrico, en el municipio de Santa Fe de Antioquia, bajo los parámetros establecidos en la Ordenanza Departamental N° 049 de 2016.</t>
  </si>
  <si>
    <t>CORANTIOQUIA, MUNICIPIO DE SANTA FE DE ANTIOQUIA Y CORPORACIÓN MASBOSQUES</t>
  </si>
  <si>
    <t>Convenio No. 4600007110, VF6000002256 Ordenanza 40 del 04 de octubre de 2017</t>
  </si>
  <si>
    <t>Implementar el esquema de pago por servicios ambientales BANCO2, para la conservación de ecosistemas estratégicos asociados al recurso Hídrico, en el municipio de Taraza, bajo los parámetros establecidos en la Ordenanza Departamental N° 049 de 2016.</t>
  </si>
  <si>
    <t>CORANTIOQUIA, MUNICIPIO DE TARAZÁ Y CORPORACIÓN MASBOSQUES</t>
  </si>
  <si>
    <t>Convenio No. 4600007111, VF6000002256 Ordenanza 40 del 04 de octubre de 2017</t>
  </si>
  <si>
    <t>Implementar el esquema de pago por servicios ambientales BANCO2, para la conservación de ecosistemas estratégicos asociados al recurso Hídrico, en el municipio de Vegachi, bajo los parámetros establecidos en la Ordenanza Departamental N° 049 de 2016.</t>
  </si>
  <si>
    <t>CORANTIOQUIA, MUNICIPIO DE VEGACHÍ Y CORPORACIÓN MASBOSQUES</t>
  </si>
  <si>
    <t>Convenio No. 4600007112, VF6000002256 Ordenanza 40 del 04 de octubre de 2017</t>
  </si>
  <si>
    <t>Implementar el esquema de pago por servicios ambientales BANCO2, para la conservación de ecosistemas estratégicos asociados al recurso Hídrico, en el municipio de Yolombo, bajo los parámetros establecidos en la Ordenanza Departamental N° 049 de 2016.</t>
  </si>
  <si>
    <t>CORANTIOQUIA, MUNICIPIO DE YOLOMBÓ Y CORPORACIÓN MASBOSQUES</t>
  </si>
  <si>
    <t>Convenio No. 4600007125, VF6000002256 Ordenanza 40 del 04 de octubre de 2017</t>
  </si>
  <si>
    <t>Implementar el esquema de pago por servicios ambientales BANCO2, para la conservación de ecosistemas estratégicos asociados al recurso Hídrico, en el municipio de Yondo, bajo los parámetros establecidos en la Ordenanza Departamental N° 049 de 2016.</t>
  </si>
  <si>
    <t>CORANTIOQUIA, MUNICIPIO DE YONDÓ Y CORPORACIÓN MASBOSQUES</t>
  </si>
  <si>
    <t>Convenio No. 4600007113, VF6000002256 Ordenanza 40 del 04 de octubre de 2017</t>
  </si>
  <si>
    <t>Implementar el esquema de pago por servicios ambientales BANCO2, para la conservación de ecosistemas estratégicos asociados al recurso Hídrico, en el municipio de Cisneros, bajo los parámetros establecidos en la Ordenanza Departamental N° 049 de 2016.</t>
  </si>
  <si>
    <t>18035-18036</t>
  </si>
  <si>
    <t>CORANTIOQUIA, MUNICIPIO DE CISNEROS Y CORPORACIÓN MASBOSQUES</t>
  </si>
  <si>
    <t>Convenio No. 4600007114, VF6000002256 Ordenanza 40 del 04 de octubre de 2017</t>
  </si>
  <si>
    <t>Implementar el esquema de pago por servicios ambientales BANCO2, para la conservación de ecosistemas estratégicos asociados al recurso Hídrico, en el municipio de SALGAR bajo los parámetros establecidos en la Ordenanza Departamental N° 049 de 2016.</t>
  </si>
  <si>
    <t>CORANTIOQUIA, MUNICIPIO DE SALGAR Y CORPORACIÓN MASBOSQUES</t>
  </si>
  <si>
    <t>Convenio No. 4600007116, VF6000002256 Ordenanza 40 del 04 de octubre de 2017</t>
  </si>
  <si>
    <t>Implementar el esquema de pago por servicios ambientales BANCO2, para la conservación de ecosistemas estratégicos asociados al recurso Hídrico, en el municipio de JARDIN bajo los parámetros establecidos en la Ordenanza Departamental N° 049 de 2016.</t>
  </si>
  <si>
    <t>CORANTIOQUIA, MUNICIPIO DE JARDÍN Y CORPORACIÓN MASBOSQUES</t>
  </si>
  <si>
    <t>Convenio No. 4600007443, VF6000002256 Ordenanza 40 del 04 de octubre de 2017</t>
  </si>
  <si>
    <t>Implementar el esquema de pago por servicios ambientales BANCO2, para la conservación de ecosistemas estratégicos asociados al recurso Hídrico, en el municipio de Concordia, bajo los parámetros establecidos en la Ordenanza Departamental N° 049 de 2016.</t>
  </si>
  <si>
    <t>CORANTIOQUIA, MUNICIPIO DE CONCORDIA Y CORPORACIÓN MASBOSQUES</t>
  </si>
  <si>
    <t>Convenio No. 4600007444, VF6000002256 Ordenanza 40 del 04 de octubre de 2017</t>
  </si>
  <si>
    <t>Implementar el esquema de pago por servicios ambientales BANCO2, para la conservación de ecosistemas estratégicos asociados al recurso Hídrico, en el municipio de Abriaqui, bajo los parámetros establecidos en la Ordenanza Departamental N° 049 de 2016.</t>
  </si>
  <si>
    <t>CORPOURABA, MUNICIPIO DE ABRIAQUÍ Y CORPORACIÓN MASBOSQUES</t>
  </si>
  <si>
    <t>Convenio No. 4600007399, VF6000002256 Ordenanza 40 del 04 de octubre de 2017</t>
  </si>
  <si>
    <t>Javier Alezander Robledo Blandón</t>
  </si>
  <si>
    <t>Implementar el esquema de pago por servicios ambientales BANCO2, para la conservación de ecosistemas estratégicos asociados al recurso Hídrico, en el municipio de Carepa, bajo los parámetros establecidos en la Ordenanza Departamental N° 049 de 2016.</t>
  </si>
  <si>
    <t>CORPOURABA, MUNICIPIO DE CAREPA Y CORPORACIÓN MASBOSQUES</t>
  </si>
  <si>
    <t>Convenio No. 4600007400, VF6000002256 Ordenanza 40 del 04 de octubre de 2017</t>
  </si>
  <si>
    <t>Implementar el esquema de pago por servicios ambientales BANCO2, para la conservación de ecosistemas estratégicos asociados al recurso Hídrico, en el municipio de Chigorodo, bajo los parámetros establecidos en la Ordenanza Departamental N° 049 de 2016.</t>
  </si>
  <si>
    <t>CORPOURABA, MUNICIPIO DE CHIGORODÓ Y CORPORACIÓN MASBOSQUES</t>
  </si>
  <si>
    <t>Convenio No. 4600007401, VF6000002256 Ordenanza 40 del 04 de octubre de 2017</t>
  </si>
  <si>
    <t>Implementar el esquema de pago por servicios ambientales BANCO2, para la conservación de ecosistemas estratégicos asociados al recurso Hídrico, en el municipio de Dabeiba, bajo los parámetros establecidos en la Ordenanza Departamental N° 049 de 2016.</t>
  </si>
  <si>
    <t>CORPOURABA, MUNICIPIO DE DABEIBA Y CORPORACIÓN MASBOSQUES</t>
  </si>
  <si>
    <t>Convenio No. 4600007402, VF6000002256 Ordenanza 40 del 04 de octubre de 2017</t>
  </si>
  <si>
    <t>Implementar el esquema de pago por servicios ambientales BANCO2, para la conservación de ecosistemas estratégicos asociados al recurso Hídrico, en el municipio de Frontino, bajo los parámetros establecidos en la Ordenanza Departamental N° 049 de 2016.</t>
  </si>
  <si>
    <t>CORPOURABA, MUNICIPIO DE FRONTINO Y CORPORACIÓN MASBOSQUES</t>
  </si>
  <si>
    <t>Convenio No. 4600007403, VF6000002256 Ordenanza 40 del 04 de octubre de 2017</t>
  </si>
  <si>
    <t>Implementar el esquema de pago por servicios ambientales BANCO2, para la conservación de ecosistemas estratégicos asociados al recurso Hídrico, en el municipio de Giraldo, bajo los parámetros establecidos en la Ordenanza Departamental N° 049 de 2016.</t>
  </si>
  <si>
    <t>CORPOURABA, MUNICIPIO DE GIRALDO Y CORPORACIÓN MASBOSQUES</t>
  </si>
  <si>
    <t>Convenio No. 4600007404, VF6000002256 Ordenanza 40 del 04 de octubre de 2017</t>
  </si>
  <si>
    <t>Implementar el esquema de pago por servicios ambientales BANCO2, para la conservación de ecosistemas estratégicos asociados al recurso Hídrico, en el municipio de San Pedro de Uraba, bajo los parámetros establecidos en la Ordenanza Departamental N° 049 de 2016.</t>
  </si>
  <si>
    <t>CORPOURABA, MUNICIPIO DE SAN PEDRO DE URABÁ Y CORPORACIÓN MASBOSQUES</t>
  </si>
  <si>
    <t>Convenio No. 4600007405, VF6000002256 Ordenanza 40 del 04 de octubre de 2017</t>
  </si>
  <si>
    <t>Implementar el esquema de pago por servicios ambientales BANCO2, para la conservación de ecosistemas estratégicos asociados al recurso Hídrico, en el municipio de Cañasgordas bajo los parámetros establecidos en la Ordenanza Departamental N° 049 de 2016.</t>
  </si>
  <si>
    <t>CORPOURABA, MUNICIPIO DE CAÑASGORDAS Y CORPORACIÓN MASBOSQUES</t>
  </si>
  <si>
    <t>Convenio No. 4600007406, VF6000002256 Ordenanza 40 del 04 de octubre de 2017</t>
  </si>
  <si>
    <t>Implementar el esquema de pago por servicios ambientales BANCO2, para la conservación de ecosistemas estratégicos asociados al recurso Hídrico, en el municipio de Uramita bajo los parámetros establecidos en la Ordenanza Departamental N° 049 de 2016.</t>
  </si>
  <si>
    <t>CORPOURABA, MUNICIPIO DE URAMITA Y CORPORACIÓN MASBOSQUES</t>
  </si>
  <si>
    <t>Convenio No. 4600007407, VF6000002256 Ordenanza 40 del 04 de octubre de 2017</t>
  </si>
  <si>
    <t>Implementar el esquema de pago por servicios ambientales BANCO2, para la conservación de ecosistemas estratégicos asociados al recurso Hídrico, en el municipio de Peque bajo los parámetros establecidos en la Ordenanza Departamental N° 049 de 2016.</t>
  </si>
  <si>
    <t>CORPOURABA, MUNICIPIO DE PEQUE Y CORPORACIÓN MASBOSQUES</t>
  </si>
  <si>
    <t>Convenio No. 4600007408, VF6000002256 Ordenanza 40 del 04 de octubre de 2017</t>
  </si>
  <si>
    <t>Implementar el esquema de pago por servicios ambientales BANCO2, para la conservación de ecosistemas estratégicos asociados al recurso Hídrico, en el municipio de Mutata bajo los parámetros establecidos en la Ordenanza Departamental N° 049 de 2016.</t>
  </si>
  <si>
    <t>CORPOURABA, MUNICIPIO DE MUTATÁ Y CORPORACIÓN MASBOSQUES</t>
  </si>
  <si>
    <t>Convenio No. 4600007409, VF6000002256 Ordenanza 40 del 04 de octubre de 2017</t>
  </si>
  <si>
    <t>Implementar el esquema de pago por servicios ambientales BANCO2, para la conservación de ecosistemas estratégicos asociados al recurso Hídrico, en el municipio de Urrao bajo los parámetros establecidos en la Ordenanza Departamental N° 049 de 2016.</t>
  </si>
  <si>
    <t>CORPOURABA, MUNICIPIO DE URRAO Y CORPORACIÓN MASBOSQUES</t>
  </si>
  <si>
    <t>Convenio No. 4600007410, VF6000002256 Ordenanza 40 del 04 de octubre de 2017</t>
  </si>
  <si>
    <t>Implementar el esquema de pago por servicios ambientales BANCO2, para la conservación de ecosistemas estratégicos asociados al recurso Hídrico, en el municipio de Barbosa, bajo los parámetros establecidos en la Ordenanza Departamental N° 049 de 2016.</t>
  </si>
  <si>
    <t>2017-AS-34-0004</t>
  </si>
  <si>
    <t>ÁREA METROPOLITANA DEL VALLE DE ABURRÁ, CORANTIOQUIA, MUNICIPIO DE BARBOSA Y LA CORPORACIÓN MASBOSQUES</t>
  </si>
  <si>
    <t>Convenio No. 2017-AS-34-0004, VF6000002256 Ordenanza 40 del 04 de octubre de 2017</t>
  </si>
  <si>
    <t>Implementar el esquema de pago por servicios ambientales BANCO2, para la conservación de ecosistemas estratégicos asociados al recurso Hídrico, en el municipio de Envigado, bajo los parámetros establecidos en la Ordenanza Departamental N° 049 de 2016.</t>
  </si>
  <si>
    <t>2017-AS-34-0005</t>
  </si>
  <si>
    <t>ÁREA METROPOLITANA DEL VALLE DE ABURRÁ, CORANTIOQUIA, MUNICIPIO DE ENVIGADO Y LA CORPORACIÓN MASBOSQUES</t>
  </si>
  <si>
    <t>Convenio No. 2017-AS-34-0005, VF6000002256 Ordenanza 40 del 04 de octubre de 2017</t>
  </si>
  <si>
    <t>Implementar el esquema de pago por servicios ambientales BANCO2, para la conservación de ecosistemas estratégicos asociados al recurso Hídrico, en el municipio de Girardota, bajo los parámetros establecidos en la Ordenanza Departamental N° 049 de 2016.</t>
  </si>
  <si>
    <t>2017-AS-34-0007</t>
  </si>
  <si>
    <t>ÁREA METROPOLITANA DEL VALLE DE ABURRÁ, CORANTIOQUIA, MUNICIPIO DE GIRARDOTA Y LA CORPORACIÓN MASBOSQUES</t>
  </si>
  <si>
    <t>Convenio No. 2017-AS-34-0007, VF6000002256 Ordenanza 40 del 04 de octubre de 2017</t>
  </si>
  <si>
    <t>Implementar el esquema de pago por servicios ambientales BANCO2, para la conservación de ecosistemas estratégicos asociados al recurso Hídrico, en el municipio de Itagui, bajo los parámetros establecidos en la Ordenanza Departamental N° 049 de 2016</t>
  </si>
  <si>
    <t>2017-AS-34-0006</t>
  </si>
  <si>
    <t>ÁREA METROPOLITANA DEL VALLE DE ABURRÁ, CORANTIOQUIA, MUNICIPIO DE ITAGUI Y LA CORPORACIÓN MASBOSQUES</t>
  </si>
  <si>
    <t>Convenio No. 2017-AS-34-0006, VF6000002256 Ordenanza 40 del 04 de octubre de 2017</t>
  </si>
  <si>
    <t>Implementar el esquema de pago por servicios ambientales BANCO2, para la conservación de ecosistemas estratégicos asociados al recurso hídrico, en el municipio de Sabaneta, bajo los parámetros establecidos en la Ordenanza Departamental N° 049 de 2016.</t>
  </si>
  <si>
    <t>2017-AS-34-0009</t>
  </si>
  <si>
    <t>ÁREA METROPOLITANA DEL VALLE DE ABURRÁ, CORANTIOQUIA, MUNICIPIO DE SABANETA Y LA CORPORACIÓN MASBOSQUES</t>
  </si>
  <si>
    <t>Convenio No. 2017-AS-34-0009, VF6000002256 Ordenanza 40 del 04 de octubre de 2017</t>
  </si>
  <si>
    <t>Implementar acciones de control, vigilancia y administración de los predios públicos adquiridos en los municipios del Departamento de Antioquia para la protección de las fuentes de agua que abastecen acueductos.</t>
  </si>
  <si>
    <t>Alvaro Londoño Maya</t>
  </si>
  <si>
    <t>Estrategias educativas y de participación implementadas</t>
  </si>
  <si>
    <t>Estrat educat participación implemen</t>
  </si>
  <si>
    <t>Hernan Dario Valencia Gutierrez</t>
  </si>
  <si>
    <t>Realizacion de estrategias educativas programa Basura Cero.</t>
  </si>
  <si>
    <t>Implementación de los Planes de Ordenación y Manejo de las Cuencas Hidrográficas (POMCA) de la jurisdicción de CORPOURABA.</t>
  </si>
  <si>
    <t>Proyectos contemplados en los Planes de Ordenamiento y Manejo de Cuencas Hidrográficas (POMCAS) implementados en las 9 subregiones del Departamento</t>
  </si>
  <si>
    <t>Proyectos contemplados POMCAS</t>
  </si>
  <si>
    <t>Andres Felipe Posada Zapata</t>
  </si>
  <si>
    <t>Adición y Prórroga al Covenio N° 4600007586, cuyo Objeto es: "Cofinanciar la Actualización y el Monitoreo del Estado del Recurso Hídrico en el Departamento de Antioquia".</t>
  </si>
  <si>
    <t>135 dias</t>
  </si>
  <si>
    <t>Estudio de actualización del estado de los recurso hídrico en el departamento de Antioquia editado y socializado.</t>
  </si>
  <si>
    <t xml:space="preserve">Est actlización estado recurso hídrico </t>
  </si>
  <si>
    <t>Fundación EPM</t>
  </si>
  <si>
    <t>Carlos Mario Sierra Zapata</t>
  </si>
  <si>
    <t>Elaboración de la Política Pública de Bienestar animal.</t>
  </si>
  <si>
    <t>Proyectos contemplados en los Planes de Acción de los Comités que integran el CODEAM implementados</t>
  </si>
  <si>
    <t>Proyectos contemplados CODEAM implem</t>
  </si>
  <si>
    <t>Myriam Ceballos Marín</t>
  </si>
  <si>
    <t>Fortalecimiento de las mesas ambientales del Departamento de Antioquia.</t>
  </si>
  <si>
    <t>Implementación Plan de Acción del Comité Minero Ambiental.</t>
  </si>
  <si>
    <t>Fortalecer las instancias de participación y los procesos de Gestión Ambiental en el marco del Consejo Departamental Ambiental de Antioquia – CODEAM.</t>
  </si>
  <si>
    <t>Apoyo a proyectos de la comisión para la prevención, mitigación y control de incendios forestales en el departamento de Antioquia implementados</t>
  </si>
  <si>
    <t>Proyectos contemplados en el Plan de Acción de la comisión para la prevención, mitigación y control de incendios forestales en el departamento de Antioquia implementados</t>
  </si>
  <si>
    <t xml:space="preserve">Proy Plan Acción comisión incen fostls </t>
  </si>
  <si>
    <r>
      <t>Apoyar la creación del Sistema Local de Áreas Protegidas en los municipios del Departamento</t>
    </r>
    <r>
      <rPr>
        <sz val="10"/>
        <color rgb="FF252525"/>
        <rFont val="Arial"/>
        <family val="2"/>
      </rPr>
      <t>.</t>
    </r>
  </si>
  <si>
    <t>Diseño e implementación de Sistemas Locales de Áreas Protegidas – SILAP</t>
  </si>
  <si>
    <t>Diseño e implementación de SILAP</t>
  </si>
  <si>
    <t>Andres Correa Maya</t>
  </si>
  <si>
    <t>Realizar una Expedición Botánica y Ambiental sobre el Río Cauca, con el fin de verificar las condiciones de la Flora, Fauna y Recurso Hídrico, para establecer una caracterización del estado general de la biodiversidad y los Servicios Ecosistémicos.</t>
  </si>
  <si>
    <t>Áreas en ecosistemas estratégicos restaurada</t>
  </si>
  <si>
    <t>Áreas en ecosis estratégicos restaur</t>
  </si>
  <si>
    <t>Áreas de espacio público de protección ambiental recuperadas.</t>
  </si>
  <si>
    <t>Cofinanciar la restauración ecológica de áreas de ecosistemas estratégicos.</t>
  </si>
  <si>
    <t>Adquisición de tiquetes aéreos para la Gobernación de Antioquia - Secretaria del Medio Ambiente.</t>
  </si>
  <si>
    <t>3838686</t>
  </si>
  <si>
    <t>ACTUALIZACIÓN DE LA VIGENCIA FUTURA No 6000002258  DEL CONTRATO 4600007506, y $5.000.000 de 2017.</t>
  </si>
  <si>
    <t>Elvia Gómez Betancur</t>
  </si>
  <si>
    <t>Contratación de un servidor público en temporalidad  e incluye los  viáticos</t>
  </si>
  <si>
    <t>Áreas apoyadas para declaratoria dentro del Sistema Departamental de Áreas Protegidas (SIDAP)</t>
  </si>
  <si>
    <t>Áreas apoyadas para declaratoria SIDAP</t>
  </si>
  <si>
    <t>Entrega de CDP a La Secretaria  de Gestion Humana y Desarrollo Organizacional</t>
  </si>
  <si>
    <t>Contratación de un servidor público en temporalidad  y incluye los  viáticos</t>
  </si>
  <si>
    <t>Contratación de un servidor público en temporalidad y incluye los viáticos</t>
  </si>
  <si>
    <t>Contratación de dos practicantes de excelencia, para el segundo semestre</t>
  </si>
  <si>
    <t>Laura Salinas Gaviria</t>
  </si>
  <si>
    <t>86131504
80141607</t>
  </si>
  <si>
    <t>Central de medios y Operador logístico</t>
  </si>
  <si>
    <r>
      <rPr>
        <b/>
        <sz val="10"/>
        <color theme="1"/>
        <rFont val="Calibri"/>
        <family val="2"/>
        <scheme val="minor"/>
      </rPr>
      <t>VF6000002347</t>
    </r>
    <r>
      <rPr>
        <sz val="10"/>
        <color theme="1"/>
        <rFont val="Calibri"/>
        <family val="2"/>
        <scheme val="minor"/>
      </rPr>
      <t xml:space="preserve"> ($25.000.000) y </t>
    </r>
    <r>
      <rPr>
        <b/>
        <sz val="10"/>
        <color theme="1"/>
        <rFont val="Calibri"/>
        <family val="2"/>
        <scheme val="minor"/>
      </rPr>
      <t xml:space="preserve">VF6000002362 </t>
    </r>
    <r>
      <rPr>
        <sz val="10"/>
        <color theme="1"/>
        <rFont val="Calibri"/>
        <family val="2"/>
        <scheme val="minor"/>
      </rPr>
      <t xml:space="preserve">($60.000.000)  Ordenanza 17 del 8 de agosto de 2017
</t>
    </r>
    <r>
      <rPr>
        <b/>
        <sz val="10"/>
        <color theme="1"/>
        <rFont val="Calibri"/>
        <family val="2"/>
        <scheme val="minor"/>
      </rPr>
      <t>Entrega de CDP a La Oficina de Comunicaciones</t>
    </r>
  </si>
  <si>
    <r>
      <rPr>
        <b/>
        <sz val="10"/>
        <color theme="1"/>
        <rFont val="Calibri"/>
        <family val="2"/>
        <scheme val="minor"/>
      </rPr>
      <t>VF6000002348</t>
    </r>
    <r>
      <rPr>
        <sz val="10"/>
        <color theme="1"/>
        <rFont val="Calibri"/>
        <family val="2"/>
        <scheme val="minor"/>
      </rPr>
      <t xml:space="preserve"> ($25.000.000) y </t>
    </r>
    <r>
      <rPr>
        <b/>
        <sz val="10"/>
        <color theme="1"/>
        <rFont val="Calibri"/>
        <family val="2"/>
        <scheme val="minor"/>
      </rPr>
      <t xml:space="preserve">VF6000002363 </t>
    </r>
    <r>
      <rPr>
        <sz val="10"/>
        <color theme="1"/>
        <rFont val="Calibri"/>
        <family val="2"/>
        <scheme val="minor"/>
      </rPr>
      <t xml:space="preserve">($60.000.000)  Ordenanza 17 del 8 de agosto de 2017
</t>
    </r>
    <r>
      <rPr>
        <b/>
        <sz val="10"/>
        <color theme="1"/>
        <rFont val="Calibri"/>
        <family val="2"/>
        <scheme val="minor"/>
      </rPr>
      <t>Entrega de CDP a La Oficina de Comunicaciones</t>
    </r>
  </si>
  <si>
    <t>Entrega de CDP a La Secretaría General</t>
  </si>
  <si>
    <t>Julia Ines Puerta Castro</t>
  </si>
  <si>
    <t>Secretaría de Minas</t>
  </si>
  <si>
    <t>Socializacion lineamientos generales para la implementación de Zonas Industriales Mineras en el Departamento de Antioquia</t>
  </si>
  <si>
    <t>4  meses</t>
  </si>
  <si>
    <t>Canon superficiario</t>
  </si>
  <si>
    <t>Victor maunel Aguirre del Valle</t>
  </si>
  <si>
    <t>P.U.</t>
  </si>
  <si>
    <t>victor.aguirre@antioquia.gov.co</t>
  </si>
  <si>
    <t>Lineamientos para la creación de zonas industriales en los municipios de tradición minera en Antioquia</t>
  </si>
  <si>
    <t>Lineamientos para la creación de zonas industriales mineras Formulados</t>
  </si>
  <si>
    <t>15-0024</t>
  </si>
  <si>
    <t>Definir línea base, prospectiva territorial y definición de parámetros.</t>
  </si>
  <si>
    <t>Financiación Pequeña Minería</t>
  </si>
  <si>
    <t>Francisco javier Arismendi Rdríguez&lt;</t>
  </si>
  <si>
    <t>5101</t>
  </si>
  <si>
    <t>Francisco.arismendi@antioquia.gov.co</t>
  </si>
  <si>
    <t>Mejorar la productividad y la competitividad del sector minero del Departamento con responsabilidad ambiental y social</t>
  </si>
  <si>
    <t>Unidades mineras con mejoramiento a la productividad y la competitividad de la minería del Departamento</t>
  </si>
  <si>
    <t>Fortalecimiento MINERIA BIEN HECHA PARA EL DESARROLLO DE ANTIOQUIA
Todo El Departamento, Antioquia, Occidente</t>
  </si>
  <si>
    <t>15-0023/001</t>
  </si>
  <si>
    <t>Titulación y formalización minera</t>
  </si>
  <si>
    <t>Francisco javier Arismendi Rodríguez</t>
  </si>
  <si>
    <t>Tipo C</t>
  </si>
  <si>
    <t>Caracterización Minería de Subsitencia</t>
  </si>
  <si>
    <t>5499</t>
  </si>
  <si>
    <t>Mejor. productividad y competitividad</t>
  </si>
  <si>
    <t>victor maunel Aguirre del Valle</t>
  </si>
  <si>
    <t>Prestación de servicios logísticos para la realización y apoyo de eventos para la asesoría y asistencia técnica en temas técnicos, empresariales, legales y ambientales referentes al ejercicio de la minería (Foros y capacitaciones). De acuerdo al direccionamiento de la Oficina de Comunicaciones de la Gobernación de Antioquia</t>
  </si>
  <si>
    <t>Margarita  Maria Gil Quintero</t>
  </si>
  <si>
    <t>margarita.gil@antioquia.gov.co</t>
  </si>
  <si>
    <t>Prestación de servicios logísticos para la realización y apoyo de eventos</t>
  </si>
  <si>
    <t>Desarrollo e implementación de la estrategia comunicacional de la Secretaría de Minas, de acuerdo al direccionamiento de la Oficina de Comunicaciones de la Gobernación de Antioquia</t>
  </si>
  <si>
    <t>Sebastian Espinosa Jaramillo</t>
  </si>
  <si>
    <t>sebastian.espinosa@antioquia.gov.co</t>
  </si>
  <si>
    <t xml:space="preserve">Desarrollo e implementación de la estrategia comunicacional </t>
  </si>
  <si>
    <t>REGULARIZACION para la formalizacion minera</t>
  </si>
  <si>
    <t>eliana.aguirre@antioquia.gov.co</t>
  </si>
  <si>
    <t>Brindar acompañamiento integral e impletar acciones de buenas prácticas a  unidades productoras mienras</t>
  </si>
  <si>
    <t>Eliana Maria Aguirre Vásquez</t>
  </si>
  <si>
    <t>PRESTACION SERVICIOS DE TRANSPORTE TERRESTRE GOBER</t>
  </si>
  <si>
    <t>10meses</t>
  </si>
  <si>
    <t>Juan José Castaño Vergara</t>
  </si>
  <si>
    <t>8640</t>
  </si>
  <si>
    <t>Prestación de servicios de transporte</t>
  </si>
  <si>
    <t>Juan José Castaño V</t>
  </si>
  <si>
    <t>PRACTICA ACADEMICA UNIVERSIDADES PUBLICAS. 1ER SEM</t>
  </si>
  <si>
    <t>8641</t>
  </si>
  <si>
    <t>juan.castano@antioquia.gov.co</t>
  </si>
  <si>
    <t>15-0023/002</t>
  </si>
  <si>
    <t>Apoyo a la fiscalización, titulacion y fomento</t>
  </si>
  <si>
    <t>Joyería y Artesanias</t>
  </si>
  <si>
    <t>Eliana Aguirre</t>
  </si>
  <si>
    <t>5493</t>
  </si>
  <si>
    <t>77111602,77111600; 77111603</t>
  </si>
  <si>
    <t>Articular esfuerzos para la implementación del Plan Estratégico Sectorial del Mercurio, recuperación de áreas deterioradas por minería, a través de tratamientos biológicos de aguas y lodos contaminados por mercurio y acompañamiento técnico a mineros de subsistencia en jurisdicción de Cornare.</t>
  </si>
  <si>
    <t>Juan Felipe López Londoño</t>
  </si>
  <si>
    <t xml:space="preserve">juan.buitrago@antioquia.gov.co </t>
  </si>
  <si>
    <t>Minería en armonía con el medio ambiente</t>
  </si>
  <si>
    <t>Acompañamiento a estrategias dirigidas a plantas de beneficio y transformación para eliminación o reducción del consumo de mercurio realizadas</t>
  </si>
  <si>
    <t>Fortalecimiento MINERIA EN ARMONIA CON EL MEDIO AMBIENTE Todo El
Departamento, Antioquia, Occidente</t>
  </si>
  <si>
    <t>15-0001</t>
  </si>
  <si>
    <t>Eliminación uso del mercurio</t>
  </si>
  <si>
    <t>Juan Carlos Buitrago Botero</t>
  </si>
  <si>
    <t>Municipio de andes cero mercurio</t>
  </si>
  <si>
    <t>Victor Manuel Aguirre Del valle</t>
  </si>
  <si>
    <t>8634</t>
  </si>
  <si>
    <t>Peritazgo Amparos Administrativos</t>
  </si>
  <si>
    <t>Paula Andrea Murillo Benjumea</t>
  </si>
  <si>
    <t>9064</t>
  </si>
  <si>
    <t>paula.murillo@antioquia.gov.co</t>
  </si>
  <si>
    <t>Realizar eficientemente el monitoreo de la actividad minera en Antioquia</t>
  </si>
  <si>
    <t>Monitoreo y Segimiento</t>
  </si>
  <si>
    <t>Recuperación areas degradadas por la minería y cero coca</t>
  </si>
  <si>
    <t>juanfelipe.lopez@antioquia.gov.co</t>
  </si>
  <si>
    <t>Acompañamiento a estrategias dirigidas a la recuperación de áreas deterioradas por la actividad minera realizadas.</t>
  </si>
  <si>
    <t>Apoyo a una estrategia de recuperación de áreas deterioradas por minería   - Apoyo hasta 300 Mineros de Subsistencia</t>
  </si>
  <si>
    <t>Implementación de proyecto piloto de recuperación de áreas deterioradas por minería</t>
  </si>
  <si>
    <t>Cierre de minas e implementaciones de acciones priorizadas para la prevención de riesgos asocaidos a esto.</t>
  </si>
  <si>
    <t>5268</t>
  </si>
  <si>
    <t>Acompañamiento a estrategias dirigidas a Unidades Productivas Mineras para seguimiento a la implementación del plan de cierre y abandono realizadas.</t>
  </si>
  <si>
    <t>Acompañamiento a estrategias dirigidas a Unidades Productivas Mineras para seguimiento a la implementación del plan de cierre y abandono realizadas</t>
  </si>
  <si>
    <t>Protocolo de procedimeitno antes durante y despues, Sellamiento de Unidades Mineras</t>
  </si>
  <si>
    <t>80111604; 80111607</t>
  </si>
  <si>
    <t>Fortalecimiento del control derivado de la Delegación Minera en cabeza de la Gobernación de Antioquia, en los aspectos técnico, jurídico y económico, a través de la fiscalización, seguimiento y control de los títulos mineros, y de actividades académicas relacionadas.</t>
  </si>
  <si>
    <t>Otrosi</t>
  </si>
  <si>
    <t>%2 de regalías para el funcionamiento de fiscalización minera</t>
  </si>
  <si>
    <t>Maximiliano Sierra Gonzalez</t>
  </si>
  <si>
    <t>maximiliano.sierra@antioquia.gov.co</t>
  </si>
  <si>
    <t>Monitoreo y seguimiento de la actividad minera en el Departamento de Antioquia</t>
  </si>
  <si>
    <t>15-0023</t>
  </si>
  <si>
    <t>Apoyo a la fiscalización</t>
  </si>
  <si>
    <t>Tecnologías: Plan Piloto fase II</t>
  </si>
  <si>
    <t>Convenio interadministrativo</t>
  </si>
  <si>
    <t>Victor maunel Aguirre del Valle-Juan Esteban Serna Giraldo</t>
  </si>
  <si>
    <t>juanesteban.serna@antioquia.gov.co</t>
  </si>
  <si>
    <t>Tecnologías: Monitoreo ambiente subterraneo de carbon</t>
  </si>
  <si>
    <t>Fiscalización Trámites o comlementarios</t>
  </si>
  <si>
    <t>Seguimiento a plantas de beneficio(Mercurio)</t>
  </si>
  <si>
    <t>Natalia vargas</t>
  </si>
  <si>
    <t>natalia.vargas@antioquia.gov.co</t>
  </si>
  <si>
    <t>Natalia vargas Gonzalez</t>
  </si>
  <si>
    <t>80111604; 80111609</t>
  </si>
  <si>
    <t>Archivo</t>
  </si>
  <si>
    <t>15-0025</t>
  </si>
  <si>
    <t>80111604; 80111611</t>
  </si>
  <si>
    <t>Fiscalizacion Diferencial</t>
  </si>
  <si>
    <t>CONTRATAR EL  MANTENIMIENTO Y CALIBRACIÓN DE LOS EQUIPOS PARA LA DETECCIÓN DE GASES, ASÍ COMO EL SUMINISTRO DE LOS KITS DE CALIBRACIÓN, PARA EL CORRECTO DESARROLLO DE LAS ACTIVIDADES DE FISCALIZACIÓN MINERA.</t>
  </si>
  <si>
    <t>Fondo 4-2513 visitas de fiscalización minera</t>
  </si>
  <si>
    <t>Juan Esteban Serna Giraldo</t>
  </si>
  <si>
    <t>COMPRA DE EQUIPOS PARA EL APOYO A LA FISCALIZACIÓN MINERA</t>
  </si>
  <si>
    <t>COMPRA DE ELEMENTOS DE PROTECCIÓN Y SEGURIDAD PERSONAL (EPSP) PARA MINERÍA, Y CAPACITACIÓN EN SEGURIDAD E HIGIENE MINERA, PARA SER USADOS POR EL PERSONAL DE LA SECRETARÍA DE MINAS EN LAS LABORES PROPIAS DE LA SECRETARÍA.</t>
  </si>
  <si>
    <t>Realizar la tercera fase de la estrategia de transversalización del enfoque de género en el departamento de Antioquia que garantice la intervención integral con énfasis psicosocial de las Mujeres en 124 municipios de Antioquia a través de la implementación de los programas
del plan de desarrollo: "Mujeres Pensando en Grande".</t>
  </si>
  <si>
    <t>10.5 meses</t>
  </si>
  <si>
    <t>Carolina Perez</t>
  </si>
  <si>
    <t>Directora fortalecimiento Institucional</t>
  </si>
  <si>
    <t>3838602</t>
  </si>
  <si>
    <t>ana.perez@antioquia.gov.co</t>
  </si>
  <si>
    <t>Transversalidad con hechos</t>
  </si>
  <si>
    <t>Red de transversalidad de la Secretaría de las Mujeres de Antioquia conformada y operando, Gestión de proyectos en las dependencias de la Gobernación de Antioquia dirigidos a las mujeres, Observatorio de Asuntos de Mujer y Género fortalecido,Jornadas de salud pública y derechos sexuales y reproductivos para las mujeres, Campaña de salud mental y autocuidado para las mujeres, Cursos de formación en equidad de género a personal de la Gobernación de Antioquia.</t>
  </si>
  <si>
    <t>IMPLEMENTACION  TRANSVERSALIDAD CON HECHOS</t>
  </si>
  <si>
    <t>07-0065</t>
  </si>
  <si>
    <t xml:space="preserve">Red de transversalidad de la Secretaría de las Mujeres de Antioquia conformada y operando, </t>
  </si>
  <si>
    <t>Diseño de la Red de transversalidad, creacion de la red y consolidacion de la red</t>
  </si>
  <si>
    <t>Ana Carolina Perez-</t>
  </si>
  <si>
    <t>Realizar seguimiento tecnico, Administrativa, contable,financiera,  y jurídico</t>
  </si>
  <si>
    <t xml:space="preserve">16.5 meses </t>
  </si>
  <si>
    <t>Campaña comunicacional "Mujeres Antioquia Piensa en Grande"</t>
  </si>
  <si>
    <t>IMPLEMENTACION TRANSVERSALIDAD CON HECHOS</t>
  </si>
  <si>
    <t>Formulacion, implemtacion y difucion de lacampaña</t>
  </si>
  <si>
    <t>Lo realiza la oficina de Comunicaiones</t>
  </si>
  <si>
    <t>Juan fernando Arenas</t>
  </si>
  <si>
    <t xml:space="preserve">16 meses </t>
  </si>
  <si>
    <t>Educando en igualdad de género</t>
  </si>
  <si>
    <t>Instituciones de educación superior que implementan cátedra e investigaciones en equidad de género</t>
  </si>
  <si>
    <t>07-0071</t>
  </si>
  <si>
    <t>formulacion del plan, acercamietno a instituciones educativas e implementacion del plan</t>
  </si>
  <si>
    <t>PLAZA MAYOR MEDELLÍN CONVECIONES Y EXPOSICIONES S.A</t>
  </si>
  <si>
    <t>Maria Mercedes Ortega Mateos</t>
  </si>
  <si>
    <t>3838620</t>
  </si>
  <si>
    <t>maria.ortega@antioquia.gov.co</t>
  </si>
  <si>
    <t>Seguridad pública para las mujeres</t>
  </si>
  <si>
    <t>Campaña comunicacional con hechos movilizadores para la prevencion de las violencias contra las mujeres, Cursos de formación a mujeres en sus derechos y en equidad de género realizados. Rutas de atencion integral a mujeres victimas, diseñadas e implementadas por decreto o acuerdo municipal, Mesas o consejos municipales de seguridad publica para las mujeres implementadas a nivel local y departamental.</t>
  </si>
  <si>
    <t>07-0069</t>
  </si>
  <si>
    <t>Cursos de formación a mujeres en sus derechos y en equidad de género realizados</t>
  </si>
  <si>
    <t>Formulacion,. Convocatoria e implemetacion de los cursos</t>
  </si>
  <si>
    <t>SA-22-001-2018</t>
  </si>
  <si>
    <t>TRANSILOGISTICA</t>
  </si>
  <si>
    <t>Lo realiza lógistica</t>
  </si>
  <si>
    <t>MARIA MERCEDES ORTEGA</t>
  </si>
  <si>
    <t>Asociacion de  Transportadores Especiales</t>
  </si>
  <si>
    <t>Designar estudiantes de universidades para la realizacion de practicaacademica. con el fin de brindar apoyo a la gestion del Departamento de Antioquia y sus regiones durante el primer semestre 2018 
semestre 2018</t>
  </si>
  <si>
    <t>Efraim Buitrago</t>
  </si>
  <si>
    <t>Profesiona Universitario</t>
  </si>
  <si>
    <t>efraim.buitrago@antioquia.gov.co</t>
  </si>
  <si>
    <t>implemetacion de politicas públicas y plan de igualdad de oportunidades para las mujeres a nivel local</t>
  </si>
  <si>
    <t>Formulacion de la politica y construccion del plan de igualdiad de oportunidades</t>
  </si>
  <si>
    <t>lo realiza Gestion Humana</t>
  </si>
  <si>
    <t>EFRAIM BUITRAGO</t>
  </si>
  <si>
    <t>Designar estudiantes de las universidades publicas universidades para la realizacion de practicaacademica. con el fin de brindar apoyo a la gestion del Departamento de Antioquia y sus regiones durante el segundo semestre 2018</t>
  </si>
  <si>
    <t>Diseño y realización de un diplomado virtual en género y
educación y su inclusión en los modelos pedagógicos para 60 personas.</t>
  </si>
  <si>
    <t xml:space="preserve">Adriana María Osorio Cardona </t>
  </si>
  <si>
    <t>3838612</t>
  </si>
  <si>
    <t>adriana.osorio@antioquia.gov.co</t>
  </si>
  <si>
    <t>Diplomados en género y educación para docentes y directivos docentes dictados</t>
  </si>
  <si>
    <t>Diseño e implementacion</t>
  </si>
  <si>
    <t>MARIA CONSUELO MESA</t>
  </si>
  <si>
    <t>EJECUTAR LA SEGUNDA  FASE  DEL CONCURSO DE MUJERES EMPRENDODORAS</t>
  </si>
  <si>
    <t>Clara Lía Ortiz Bustamante</t>
  </si>
  <si>
    <t>Directora desarrollo humano y socioeconomico</t>
  </si>
  <si>
    <t>3838603</t>
  </si>
  <si>
    <t>clara.ortiz@antioquia.gov.co</t>
  </si>
  <si>
    <t>Seguridad económica de las mujeres</t>
  </si>
  <si>
    <t>concurso departamental mujeres emprendedoras realizado.</t>
  </si>
  <si>
    <t>07-0070</t>
  </si>
  <si>
    <t>diseño ,implemetracion y premiación del concurso</t>
  </si>
  <si>
    <t>Sinergia y Asesoria Integral S.A.S</t>
  </si>
  <si>
    <t>DORA LUZ OSORIO TABARES</t>
  </si>
  <si>
    <t>ELABORAR LA GUÍA TÉCNICA PARA LA NORMALIZACIÓN  DEL SELLO DE COMPROMISO SOCIAL CON LA MUJER EN EL DEPARTAMENTO DE ANTIOQUIA-EQUIPAZ, EN EL MARCO DEL DESARROLLO DEL DECRETO DEPARTAMENTAL  NO. D2017070003657 DE 2017.</t>
  </si>
  <si>
    <t xml:space="preserve">Jacinto Cordoba Maquilon </t>
  </si>
  <si>
    <t>3835016</t>
  </si>
  <si>
    <t>jacinto.cordoba@antioquia.gov.co</t>
  </si>
  <si>
    <t>Plan para el desarrollo de políticas de equidad de género en empresas públicas, privadas y Universidades de Antioquia diseñado</t>
  </si>
  <si>
    <t>Diseño, consolidacin de alianzas e implementacion del plan</t>
  </si>
  <si>
    <t>LAURA CRISTINA GIL HERNANDEZ</t>
  </si>
  <si>
    <t>Desarrollar los modulos III y IV de la escuela de entrenamiento político para las mujeres para las mujeres con el fin de dar cumplimiento a la ordenanza Nro 14 de 2015 en su articulo sexto</t>
  </si>
  <si>
    <t xml:space="preserve">5.5 meses </t>
  </si>
  <si>
    <t>Mujeres políticas “Antioquia Piensa en Grande”</t>
  </si>
  <si>
    <t>Cursos de formación subregionales para mujeres con aspiraciones y en cargos de elección popular dictados</t>
  </si>
  <si>
    <t>07-0072</t>
  </si>
  <si>
    <t xml:space="preserve">Formulacion e implementacion de los modulos </t>
  </si>
  <si>
    <t>ADRIANA MARÍA CARDONA BEDOYA</t>
  </si>
  <si>
    <t>ACTULIZACION VIGENCIA FUTURA NO.600002323  ASIGNADA AL CONTRATO NO.4600007506 CUYO OBJETO ES: ADQUISICION DE TIQUETES AEREOS PARA LA
GOBERNACION DE ANTIOQUIA</t>
  </si>
  <si>
    <t>ADQUISICION DE TIQUETES AEREOS PARA LA
GOBERNACION DE ANTIOQUIA</t>
  </si>
  <si>
    <t>Lo Desarrolla la subdireccion lógistica</t>
  </si>
  <si>
    <t>Maria Mercedes Oortega Mateus</t>
  </si>
  <si>
    <t>FORTALECIMIENTO DEL SISTEMA MODA MEDIANTE EL DESARROLLO DE ESTRATEGIAS DE ACCESO A MERCADOS, EN EL MARCO DE COLOMBIAMODA 2018.</t>
  </si>
  <si>
    <t>FORTALECIMIENTO DEL SISTEMA MODA MEDIANTE EL DESARROLLO DE ESTRATEGIAS
DE ACCESO A MERCADOS, EN EL MARCO DE COLOMBIAMODA 2018.</t>
  </si>
  <si>
    <t>INEXMODA</t>
  </si>
  <si>
    <t>Se desarrolla con la Secretaría de Productividad</t>
  </si>
  <si>
    <t>Adicion al contrato No. 4600007644 el cual tiene por objeto: Realizar la tercera fase de la estrategia de transversalización del enfoque de género en el departamento de Antioquia que garantice la intervención integral con énfasis psicosocial de las Mujeres en 124 municipios de Antioquia a través de la implementación de los programas del plan de desarrollo: "Mujeres Pensando en Grande".</t>
  </si>
  <si>
    <t xml:space="preserve">Talleres municipales "crianza en igualdad" </t>
  </si>
  <si>
    <t>Diseño y realizacion de Talleres de crianza en igualdad en municipios del Departamento de Antioquia</t>
  </si>
  <si>
    <t>Encuentrso de formacion de equidad de genero para autoridades locales reaizados</t>
  </si>
  <si>
    <t>Realizar acciones de promoción, formalización y fortalecimiento de las</t>
  </si>
  <si>
    <t>4.5 meses</t>
  </si>
  <si>
    <t>Mujeres asociadas, adelante!</t>
  </si>
  <si>
    <t xml:space="preserve">Plan Departamental para la promocion, formalizacion y fortalecimiento a las organizaciones de mujeres </t>
  </si>
  <si>
    <t>07-0068</t>
  </si>
  <si>
    <t>Fortalecimiento a organziaciones sociales</t>
  </si>
  <si>
    <t>Fortalecer e implementar el programa siembra para la seguridad alimentaria y seguridad económica de las mujeres rurales del Departamento de Antioquia</t>
  </si>
  <si>
    <t>Granjas para la seguridadalimentaria  economica y ecomomica  de las mujeres rurales Siembra</t>
  </si>
  <si>
    <t xml:space="preserve">Fortalecimiento a granjas para la seguridad economica y alimentaria de las mujeres </t>
  </si>
  <si>
    <t>contrato interadministrativo de mandato para la contratacion de una central de medios que preste los servicios de comunicacion publica para la promocion y divulgacion de los proyectos, programas y atienda las demas nececidades comunicacionales de la Gobernacion de Antioquia</t>
  </si>
  <si>
    <t>6 mese</t>
  </si>
  <si>
    <t>ccontrato interadministrativo de prestacion de servicios como operador logistico para diseñar, producir, organizar y oeprar integralmente loseventosinstitucionales de la Gobernacion de Antioquia</t>
  </si>
  <si>
    <t>Red Departamental de concejalas operando</t>
  </si>
  <si>
    <t>Red Departamental de concejalas</t>
  </si>
  <si>
    <t>Secretaría de las Mujeres</t>
  </si>
  <si>
    <t>Despacho del Gobernador</t>
  </si>
  <si>
    <t>Servicios de mantenimiento o reparaciones de aeronaves</t>
  </si>
  <si>
    <t>Licitación pública</t>
  </si>
  <si>
    <t>Sara Urrego - Jorge Gallego</t>
  </si>
  <si>
    <t xml:space="preserve">
3839227
3839277</t>
  </si>
  <si>
    <t xml:space="preserve">
saralucia.urrego@antioquia.gov.co
jorge.gallego@antioquia.gov.co</t>
  </si>
  <si>
    <t>LIC-2017-6891</t>
  </si>
  <si>
    <t>Helicentro SAS.</t>
  </si>
  <si>
    <t>En Ejecucion</t>
  </si>
  <si>
    <t xml:space="preserve">Adición 1 y prórroga 1 al contrato 4600007039 realizar mantenimiento general al helcioptero bell 412 HK3578G </t>
  </si>
  <si>
    <t>Jorge Vargas</t>
  </si>
  <si>
    <t>Servicios de helicópteros</t>
  </si>
  <si>
    <t>MIN-2018-8163</t>
  </si>
  <si>
    <t>Sociedad Aeronautica de Santander SA. SASA</t>
  </si>
  <si>
    <t>Pendiente de Firma de Acta de Inicio</t>
  </si>
  <si>
    <t>En proceso de verificacion de Garantías</t>
  </si>
  <si>
    <t xml:space="preserve">801117001
</t>
  </si>
  <si>
    <t>servicios de contratacion de personal</t>
  </si>
  <si>
    <t xml:space="preserve">
3839227
3839278</t>
  </si>
  <si>
    <t>Henry Chaparro Chaparro</t>
  </si>
  <si>
    <t>Contrato adelantado por la SSSA y la Oficina Privada aporta CDP</t>
  </si>
  <si>
    <t>Alejandro Melo</t>
  </si>
  <si>
    <t>Combustible de aviación</t>
  </si>
  <si>
    <t>11 meses y 6 días</t>
  </si>
  <si>
    <t>Juliana Palacio - Jorge Gallego</t>
  </si>
  <si>
    <t xml:space="preserve">
3839532
3839279</t>
  </si>
  <si>
    <t xml:space="preserve">Terpel SA. </t>
  </si>
  <si>
    <t>Agencias de viajes</t>
  </si>
  <si>
    <t>APROBADAS</t>
  </si>
  <si>
    <t xml:space="preserve">
3839532
3839278</t>
  </si>
  <si>
    <t>19972 - 19973</t>
  </si>
  <si>
    <t>Contrato adelantado por la Secretaría General y la Oficina Privada aporta CDP</t>
  </si>
  <si>
    <t>Victoria Hoyos</t>
  </si>
  <si>
    <t>LIC-2018-8165</t>
  </si>
  <si>
    <t xml:space="preserve"> S2018060227244</t>
  </si>
  <si>
    <t xml:space="preserve">  11 MESES</t>
  </si>
  <si>
    <t xml:space="preserve">Adición 2 y prórroga 2 al contrato 4600007039 realizar mantenimiento general al helcioptero bell 412 HK3578G </t>
  </si>
  <si>
    <t xml:space="preserve">7 meses y 15 días </t>
  </si>
  <si>
    <t xml:space="preserve">En Ejecucion </t>
  </si>
  <si>
    <t>Adición 1 y prórroga 1 al contrato 4600008046 Prestación de servicios para apoyar la supervisión, seguimiento y control del mantenimiento general de las aeronaves del Departamento de Antioquia</t>
  </si>
  <si>
    <t>Secretaría de Participación Ciudadana y Desarrollo Social</t>
  </si>
  <si>
    <t>Articular estrategias para la planeación participativa ciudadana a través del desarrollo de 1 convite ciudadano en la subregión del Bajo Cauca.*</t>
  </si>
  <si>
    <t>Jorge Mario Duran Franco</t>
  </si>
  <si>
    <t>Secretario de Despacho</t>
  </si>
  <si>
    <t>3839071</t>
  </si>
  <si>
    <t>jorge.duran@antioquia.gov.co</t>
  </si>
  <si>
    <t>Número de Experiencias de planeación y presupuesto participativo</t>
  </si>
  <si>
    <t>Promover e impulsar los convites ciudadanos participativos</t>
  </si>
  <si>
    <t>Territorios Intervenidos en Planeación y Presupuesto Participativo</t>
  </si>
  <si>
    <t>Articular estrategias para la implementación de Convites Ciudadanos Participativos en los municipios, buscando el fortalecimiento y dinamización de la Participación Ciudadana</t>
  </si>
  <si>
    <t>John Wilson Zapata Martinez</t>
  </si>
  <si>
    <t xml:space="preserve">Integral </t>
  </si>
  <si>
    <t>Articular estrategias para la planeación participativa ciudadana a través del desarrollo de tres (3) convites ciudadanos en la subregión del Norte.*</t>
  </si>
  <si>
    <t xml:space="preserve"> 6 meses </t>
  </si>
  <si>
    <t>3839070</t>
  </si>
  <si>
    <t xml:space="preserve">Articular estrategias para la planeación participativa ciudadana a través del desarrollo de dos (2) convites ciudadanos en la subregión del Valle del Aburra.* </t>
  </si>
  <si>
    <t xml:space="preserve">Articular estrategias para la planeación participativa ciudadana a través del desarrollo de cuatro (4) convites ciudadanos en la subregión del Nordeste* </t>
  </si>
  <si>
    <t xml:space="preserve">Articular estrategias para la planeación participativa ciudadana a través del desarrollo de Tres (3) convites ciudadanos en la subregión del Magdalena Medio.* </t>
  </si>
  <si>
    <t xml:space="preserve">Articular estrategias para la planeación participativa ciudadana a través del desarrollo de dos (2) convites ciudadanos en la subregión del Occidente.* </t>
  </si>
  <si>
    <t>Articular estrategias para la planeación participativa ciudadana a través del desarrollo de dos (2) convites ciudadanos en la subregión  del Oriente *</t>
  </si>
  <si>
    <t>Articular estrategias para la planeación participativa ciudadana a través del desarrollo de tres (3)  convites ciudadanos en  la subregión  de Suroeste*</t>
  </si>
  <si>
    <t>Articular estrategias para la planeación participativa ciudadana a través del desarrollo de cuatro (4) convites ciudadanos en  la subregión del Uraba*</t>
  </si>
  <si>
    <t>Desarrollar cada una de las etapas y actividades que se requieren para la implementación, puesta en marcha  y ejecución  de la convocatoria   "IDEAS EN GRANDE" año 2018.</t>
  </si>
  <si>
    <t xml:space="preserve">8 meses </t>
  </si>
  <si>
    <t>JorgeMario Duran Franco</t>
  </si>
  <si>
    <t>Fortalecimiento del Movimiento Comunal y las Organizaciones Sociales</t>
  </si>
  <si>
    <t>Organizaciones comunales y sociales en convocatorias públicas departamentales, participando. - Organizaciones comunales y sociales con proyectos financiados, beneficiadas.</t>
  </si>
  <si>
    <t>Gestión para el desarrollo y la cohesión territorial</t>
  </si>
  <si>
    <t>Número de organizaciones comunales y sociales  que se presentan a las convocatorias departamentales por subregión. - Número de organizaciones comunales y sociales con proyectos financiados por el gobierno departamental</t>
  </si>
  <si>
    <t>Construir una ruta de gestión y canalización de oferta pública departamental para la sostenibilidad financiera, técnica y administrativa de las organizaciones sociales y comunales. - *Apoyo técnico al antes, durante y después de la convocatoria. - *Desarrollar un proceso de asistencia técnica para las organizaciones sociales y comunales participante en las convocatoria y las acreedores de los estímulos. - Fortalecer las organizaciones sociales y comunales a través de la cofinanciación de los proyectos que le aporten a la gestión para el desarrollo y la cohesión territorial. - Desarrollar un proceso de asistencia técnica para las organizaciones sociales y comunales acreedores de los estímulos</t>
  </si>
  <si>
    <t>Corporación Promotora Génesis</t>
  </si>
  <si>
    <t xml:space="preserve">Isabel Cristina Cardona y Jualiana Marin </t>
  </si>
  <si>
    <t>Compra de tiquetes aéreos para el desplazamiento de los funcionarios en el territorio nacional.</t>
  </si>
  <si>
    <t xml:space="preserve">11 meses </t>
  </si>
  <si>
    <t>Se realizó traslado presupuestal  CDP N° 3700010378 a la Secretaría General para tiquetes</t>
  </si>
  <si>
    <t>Alexandra Marín</t>
  </si>
  <si>
    <t>Realizar gestiones y acciones que permitan promover el acceso a los bienes y servicios de apoyo institucional como estrategia de inclusión social y dignificación de las condiciones de vida de los hogares rurales.</t>
  </si>
  <si>
    <t xml:space="preserve">9 meses </t>
  </si>
  <si>
    <t xml:space="preserve">Recursos Propios </t>
  </si>
  <si>
    <t xml:space="preserve">NO </t>
  </si>
  <si>
    <t xml:space="preserve">NA </t>
  </si>
  <si>
    <t>Acceso Rural a los Servicios Sociales</t>
  </si>
  <si>
    <t>Jornadas de servicios realizadas y hogares rurales asesorados</t>
  </si>
  <si>
    <t xml:space="preserve">Apoyo integral a los hogares en condición de pobreza extrema en el departamento de Antioquia. 
</t>
  </si>
  <si>
    <t>Jornadas de oferta articulada de servicios y asesoría a hogares rurales</t>
  </si>
  <si>
    <t>Jornada articulada de servicios y contratación enlace técnico municipal</t>
  </si>
  <si>
    <t>Ikala Empresa para el Desarrollo Soical</t>
  </si>
  <si>
    <t>Isabel Cristina Cardona</t>
  </si>
  <si>
    <t>Realizar todas las acciones necesarias para reconocer y exaltar a los mejores líderes comunales destacados por su gestión y aporte al desarrollo de las comunidades antioqueñas, en el marco del acto de reconocimiento del GRAN COMUNAL DE ANTIOQUIA 2018 y para conmemorar los 60 años de la organización comunal de Antioquia</t>
  </si>
  <si>
    <t xml:space="preserve">Organizaciones comunales asesoradas para en el cumplimiento de requisitos legales </t>
  </si>
  <si>
    <t>Fortalecimiento de la organización Comunal en el departamento de Antioquia</t>
  </si>
  <si>
    <t>Para dar cumplimiento a lo indicado en la Ordenanza N°65 del 10 de enero de 2017, de la Honorable Asamblea del Departamento de Antioquia, “POR MEDIO DE LA CUAL SE INSTITUCIONALIZA EL RECONOCIMIENTO A LÍDERES COMUNALES POR SUS APORTES AL DESARROLLO DEL DEPARTAMENTO DE ANTIOQUIA”, con la designación honorífica “GRAN COMUNAL DE ANTIOQUIA”, como una estrategia para reconocer, valorar, motivar y exaltar la labor de las personas que a través del ejercicio permanente del liderazgo, incansablemente luchan por el fortalecimiento de los organismos comunales en el Departamento de Antioquia o por fuera de este, y que con espíritu emprendedor, impactan en nuestra sociedad, se hace necesario suplir esta necesidad contratando a traves de invitación pública un operador logistico.                                                                                   Como una estrategia para reconocer, valorar, motivar y exaltar la labor de las organizaciones comunales Departamento de Antioquia, se adelantará un proceso contractual con el fin de conmemorar los 60 años de la organización comunal, revisando su proceso de fortalecimeinto</t>
  </si>
  <si>
    <t>Hector Albeiro Correa</t>
  </si>
  <si>
    <t xml:space="preserve">Prestacion de servicios de soporte, mejoras y nuevos desarrollos que garanticen el optimo funcionamiento del sistema unificado de registro comunal-SURCO </t>
  </si>
  <si>
    <t>Organizaciones comunales asesoradas para en el cumplimiento de requisitos legales</t>
  </si>
  <si>
    <t xml:space="preserve">*Soporte técnico para sostenibilidad del sistema y acompañamiento a procesos de elecciones comunales.
*Apoyo a procesos de gestión documental.
*Sostenibilidad y ajustes de desarrollo vinculado al sistema Mercurio
*Instalación configuración y alojamiento en Servidores externos
</t>
  </si>
  <si>
    <t>Diseño del modulo de IVC y Control Social en la plataforma de Gestión Transparente.</t>
  </si>
  <si>
    <t>Desarrollo del modulo de IVC y Control Social en la Plataforma de Gestión Transparente</t>
  </si>
  <si>
    <t>Prestación de Servicios profesionales y de apoyo a la gestión para impulsar y desarrollar los programas estratégicos de la Secretaría de Participación Ciudadana y Desarrollo Social en el Departamento de Antioquia</t>
  </si>
  <si>
    <t xml:space="preserve">Secretario </t>
  </si>
  <si>
    <t>Organizaciones comunales asesoradas para en el cumplimiento de requisitos legales - Programa formador de formadores participando en proceso de réplica de conocimientos con organismos comunales y sociales. formulado e implementado</t>
  </si>
  <si>
    <t>Numero de organizaciones comunales existente en los 118 municipios de la competencia que cumplen los 4 mínimos organizativos (personería Jurídica vigente, estatutos actualizados y aprobados, Dignatario o directivos electos- Sin vacantes, Libros reglamentarios registrados) - Número formadores cualificados - Número de replicas municipales realizadas por los formadores"</t>
  </si>
  <si>
    <t>*Caracterización para la identificación de las necesidades y prioridades de las organizaciones comunales, sociales y ediles en temas de fortalecimiento. - *Construcción de propuesta anualizada de caracterización por subregiones del departamento. - * Desarrollo de procesos de caracterización de afiliados por subregiones. - *implementación de acciones orientadas al desarrollo del procedimiento de Inspección, Vigilancia y Control - *Diseño de propuesta técnica, metodológica y temática para la actualización y recertificación de los formadores comunales del departamento. - *Caracterización del Programa Formador de Formadores y los formadores comunales del departamento. - *Proceso formativo y de actualización de conocimientos para la recertificación de los formadores comunales. - * Formadores comunales en ejercicio, realizando proceso de réplica de conocimientos en organismos comunales.</t>
  </si>
  <si>
    <t>Universidad de Antioquia - Escuela de gobierno</t>
  </si>
  <si>
    <t>El contrato N°4600006706 de 2017 tuvo aprobación de vigencias futuras, por lo cual se indico en la casilla de vigencia actual los recursos aprobados para ejecutar  en la vigencia 2018.</t>
  </si>
  <si>
    <t>Ledys Quintero , Eliana Vanegas</t>
  </si>
  <si>
    <t xml:space="preserve">Realizar una convocatoria pública que promueva el enfoque diferencial integral y fortalezca la diversidad cultural de los territorios y los grupos poblacionales en Antioquia </t>
  </si>
  <si>
    <t>Fortalecimiento gestión para el desarrollo y la cohesión territorial todo el departamento del Antioquia</t>
  </si>
  <si>
    <t>Número de organizaciones comunales y sociales en convocatorias públicas departametnales participando</t>
  </si>
  <si>
    <t xml:space="preserve">Isabel Cristina Cardona </t>
  </si>
  <si>
    <t xml:space="preserve">Articular acciones dirigidas a implementar estrategias que permitan la consolidación del Sistema Departamental de Participación y el Fortalecimiento de los organismos comunales y sociales en Antioquia. </t>
  </si>
  <si>
    <t>Número de Consejos de Participación Ciudadana y Control Social creados y fortalecidos</t>
  </si>
  <si>
    <t>Fortalecimiento y consolidación del Sistema de Participación Ciudadana y Control Social en todo el Departamento de Antioquia.</t>
  </si>
  <si>
    <t xml:space="preserve">Fortalecer 11 Consejos Municipales de Participación Ciudadana y CS </t>
  </si>
  <si>
    <t>Formación Ciudadana para la Participación y la Convivencia.
Comunicación e Información para el Desarrollo.
Movilización social para la incidencia y formulación de la política Pública de Participación Ciudadana
Estrategia de seguimiento, monitoreo y evaluación.</t>
  </si>
  <si>
    <t xml:space="preserve">Institución Universitaria Colegio Mayor </t>
  </si>
  <si>
    <t>El contrato N°4600007202  de 2017 tuvo aprobación de vigencias futuras, por lo cual se indico en la casilla de vigencia actual los recursos aprobados para ejecutar  en la vigencia 2018</t>
  </si>
  <si>
    <t>Maria Dioni Medina - Eliana  - Vanegas - Juan Camilo Montoya - Ivan de Jesús Rodriguez</t>
  </si>
  <si>
    <t xml:space="preserve">Practicantes de excelencia para la Secretaría de Participación Ciudadana y Desarrollo Social </t>
  </si>
  <si>
    <t>Se realizó traslado presupuestal Certificado de Disponibilidad Presupuestal N°93.749.040 a la Secretaría de Gestión Humana para la contratación de practicantes de excelencia</t>
  </si>
  <si>
    <t>Eliana Vanegas</t>
  </si>
  <si>
    <t xml:space="preserve">Renovación de licencias requeridas por la Secretaría Office 365, Mercurio (60 licencias) </t>
  </si>
  <si>
    <t xml:space="preserve">Desarrollo e implementación de acciones comunicativas y eventos para los diferentes proyectos de la secretaría </t>
  </si>
  <si>
    <t xml:space="preserve">Recursos propios </t>
  </si>
  <si>
    <t xml:space="preserve">Se transfiere Certificado de Disponibilidad Presupuestal N°3500039023, 3500039023, 3500039024 a la Oficina de Comunicaciones para la contratación de temas comunicacionales de la Secretaría de Participación </t>
  </si>
  <si>
    <t xml:space="preserve">Convocatoria de estimulos IDEAS EN GRANDE </t>
  </si>
  <si>
    <t xml:space="preserve">10 meses </t>
  </si>
  <si>
    <t>Con fundamento en la Ordenanza 21 de 2015 y en el Decreto 0708 de 2013, se establecio la convocatoria Ideas en grande y para la presente vigencia se contempló un presupuesto de $2.400.000.000</t>
  </si>
  <si>
    <t xml:space="preserve">Ivan Jesus Rodriguez Vargas </t>
  </si>
  <si>
    <t>Implementar diferentes acciones de trabajo articulada que permitan el fortalecimiento de los espacios e instancias de participación, las organizaciones comunales, las organizaciones sociales, población LGTBI y otros grupos de interés de la Secretaria de Participación Ciudadana del Departamento de Antioquia</t>
  </si>
  <si>
    <t>contratación directa -contrato interadministrativo</t>
  </si>
  <si>
    <r>
      <rPr>
        <sz val="8"/>
        <rFont val="Arial"/>
        <family val="2"/>
      </rPr>
      <t>Consejos de Participación Ciudadana y Control Social creados, fortalecidos y participando en el diseño de la política pública de participación ciudadana
Encuentros subregionales de población LGTBI; Espacios de concertación y formación que incluyen a la población LGTBI en el departamento de Antioquia; Alianzas público privadas implementadas; Campañas comunicacionales diseñadas e implementadas; Grupos de investigación creados
Organizaciones comunales asesoradas para en el cumplimiento de requisitos legales. - Programa formador de formadores participando en proceso de réplica de conocimientos con organismos comunales y sociales. formulado e implementado. - Programa de formación de dignatarios comunales, representantes de organizaciones sociales y ediles, formulado e implementado</t>
    </r>
    <r>
      <rPr>
        <sz val="6"/>
        <rFont val="Arial"/>
        <family val="2"/>
      </rPr>
      <t xml:space="preserve">
</t>
    </r>
  </si>
  <si>
    <t xml:space="preserve">Fortalecimiento y consolidación del Sistema de Participación y Control Social en el departamento de Antioquia
Fortalecimiento Antioquia Reconoce e Incluye la Diversidad Sexual y de Género
Fortalecimiento de la organización Comunal en el departamento de Antioquia)- Incidencia Comunal en escenarios de Participación
</t>
  </si>
  <si>
    <t xml:space="preserve">Numero de organizaciones comunales existente en los 118 municipios de la competencia que cumplen los 4 mínimos organizativos (personería Jurídica vigente, estatutos actualizados y aprobados, Dignatario o directivos electos- Sin vacantes, Libros reglamentarios registrados) - Número formadores cualificados - Número de réplicas municipales realizadas por los formadores"
Consejos de Participación Ciudadana y Control Social creados, fortalecidos y participando en el diseño de la política pública de participación ciudadana
Encuentros subregionales de población LGTBI; Espacios de concertación y formación que incluyen a la población LGTBI en el departamento de Antioquia; Alianzas público privadas implementadas; Campañas comunicacionales diseñadas e implementadas; Grupos de investigación creados
Organizaciones comunales asesoradas para en el cumplimiento de requisitos legales. - Programa formador de formadores participando en proceso de réplica de conocimientos con organismos comunales y sociales. formulado e implementado. - Programa de formación de dignatarios comunales, representantes de organizaciones sociales y ediles, formulado e implementado,  Programa de Conciliación y Convivencia Comunal formulado e implementado y Organizaciones comunales en los Consejos Municipales de Participación Ciudadana y Control Social, Consejos Municipales de Política Social (COMPOS), Consejos Municipales de Desarrollo Rural (CMDR) y Consejos Territoriales de Planeación (CTP), participando
</t>
  </si>
  <si>
    <t xml:space="preserve">Revisión, organización y actualización de los respaldos de los soportes del cumplimiento de requisitos legales de los Organismos Comunales con Auto de reconocimiento emitido.
Sistematización de la caracterización de los Organismos Comunales del Oriente Antioqueño.
Implementación de la ruta de creación de los consejos municipales de participación ciudadana y control social en Antioquia.
Foro académico, Reuniones de socialización y construcción en torno a los derechos LGBTI, Diseño y divulgación de las herramientas pedagógicas, Sistematización, Generación de conocimientos orientados a la formulación de la política pública LGBTI, grupo de investigación, encuentros subregionales. -
Diseño y prueba piloto de la escuela virtual, implementación de la estrategia de fortalecimiento comunal en el Departamento de Antioquia en Asesorías para el cumplimiento de requisitos legales, formación de dignatarios, estrategia de formador de formadores, proceso de conciliación y convivencia comunal e incidencia de las organizaciones comunales en el desarrollo territorial
</t>
  </si>
  <si>
    <t>Eliana Vanegas                                              ivan de Jesús Rodríguez</t>
  </si>
  <si>
    <t>Desarrollar el proceso de caracterización, validación, y acciones complementarias de la población LGTBI en el Departamento de Antioquia</t>
  </si>
  <si>
    <t>Antioquia Reconoce e Incluye la Diversidad Sexual y de Género</t>
  </si>
  <si>
    <t>Crear un grupo de investigación</t>
  </si>
  <si>
    <t>Fortalecimiento Antioquia Reconoce e Incluye la Diversidad Sexual y de Género</t>
  </si>
  <si>
    <t>grupos de investigación creados</t>
  </si>
  <si>
    <t>culminar proceso de caracterización de la población LGTBI en Antioquia</t>
  </si>
  <si>
    <t>Departamento Administrativo de Planeación</t>
  </si>
  <si>
    <t xml:space="preserve">80111600 
</t>
  </si>
  <si>
    <t>Coordinar las actividades relacionadas con el funcionamiento de la secretaría técnica del órgano colegiado de administración y decisión (OCAD) departamental, así como las actividades requeridas para el acompañamiento al equipo técnico del sistema general de regalías.</t>
  </si>
  <si>
    <t>15 Meses</t>
  </si>
  <si>
    <t>Recursos sistema general de regalías</t>
  </si>
  <si>
    <t>Miguel Andres Quintero Calle</t>
  </si>
  <si>
    <t>LNR</t>
  </si>
  <si>
    <t>3839171</t>
  </si>
  <si>
    <t>miguel.quintero@antioquia.gov.co</t>
  </si>
  <si>
    <t>Fortalecimiento Institucional para la planeación y la gestión del Desarrollo Territorial</t>
  </si>
  <si>
    <t>Banco de programas y proyectos municpales y departamental fortalecidos</t>
  </si>
  <si>
    <t>Fortalecimiento de los Bancos de Proyectos Municipales y del Departamento de Antioquia</t>
  </si>
  <si>
    <t>Bancos de programas y proyectos municipales y departamental, fortalecidos.</t>
  </si>
  <si>
    <t>Profesionales contratistas de regalías</t>
  </si>
  <si>
    <t>REGINA CASTRILLON CASTRILLON</t>
  </si>
  <si>
    <t>Dirección Banco de Proyectos. Hace parte del Equipo Técnico de Regalías.</t>
  </si>
  <si>
    <t>Competencia del Departamento Admnistrativo de Planeación, según normatividad del SGR</t>
  </si>
  <si>
    <t>La Supervisón la realiza la Dirección de Monitoreo, Evaluación y Banco de Proyectos</t>
  </si>
  <si>
    <t>Apoyar las actividades relacionadas con la administración de la información de los proyectos financiados con el sistema general de regalías, así como las actividades de apoyo requeridas para el funcionamiento de los órganos colegiados de administración y decisión (OCADS) departamental y regional y el seguimiento a los OCADS municipales”.</t>
  </si>
  <si>
    <t>17588
17590</t>
  </si>
  <si>
    <t>4600006887 </t>
  </si>
  <si>
    <t>ANGELLY JOHANA IDARRAGA ALVAREZ</t>
  </si>
  <si>
    <t>Prestar servicios profesionales para el suministro, revisión, análisis y actualización de la información necesaria para el seguimiento, monitoreo, control y evaluación de los proyectos cofinanciados con recursos del sistema general de regalías a través de los aplicativos dispuestos por el DNP para este fin”.</t>
  </si>
  <si>
    <t>14 Meses</t>
  </si>
  <si>
    <t>18830
18831
18832</t>
  </si>
  <si>
    <t>LAURA ISABEL GONZALEZ NANCLARES</t>
  </si>
  <si>
    <t>Secretaría de Productividad y Competitividad</t>
  </si>
  <si>
    <t>80131502</t>
  </si>
  <si>
    <t>SERVICIO DE ARRENDAMIENTO DEL INMUEBLE QUE SERVIRÁ COMO SEDE PRINCIPAL DEL PROGRAMA INSTITUCIONAL "BANCO DE LA GENTE"</t>
  </si>
  <si>
    <t>11 meses 18 días</t>
  </si>
  <si>
    <t>Porpios</t>
  </si>
  <si>
    <t>Luis Enrique Valderrama</t>
  </si>
  <si>
    <t>3835140</t>
  </si>
  <si>
    <t>bancodelagente@antioquia.gov.co</t>
  </si>
  <si>
    <t>Fomento y Apoyo para el Emprendimiento y Fortalecimiento Empresarial</t>
  </si>
  <si>
    <t>Unidades productivas intervenidas en fortalecimiento empresarial.</t>
  </si>
  <si>
    <t>Fortalecimiento empresarial RP todo el departamento, Antioquia, Occidente.</t>
  </si>
  <si>
    <t>Unidades productivas de textil confección fortalecidas.</t>
  </si>
  <si>
    <t>Fortalecimiento empresarial de unidades productivas, asesoria y capacitación, participación en ferias y eventos.</t>
  </si>
  <si>
    <t>Luis Enrique Valderrama Rueda</t>
  </si>
  <si>
    <t>Técnica, Juridica, administrativa, contable y/o financiera</t>
  </si>
  <si>
    <t>DESARROLLO Y PUESTA EN MARCHA Y ADMINISTRACIÓN DEL PORTAL WEB "BANCO DE LA GENTE" informatica</t>
  </si>
  <si>
    <t xml:space="preserve">Incremento de los recursos del sistema financiero para Emprendimiento y Fortalecimiento Empresarial Todo El Departamento, Antioquia, Occidente. </t>
  </si>
  <si>
    <t>Se hará un CDP para que la Dirección de Informatica adelante la respecativa contratación</t>
  </si>
  <si>
    <t>ADQUISICION E IMPLEMENTACIÓN DEL SISTEMA DIGITURNOS (CDP PARA INFORMATICA) informatica</t>
  </si>
  <si>
    <t>FERIAS Y EVENTOS PROMOCIÓN BANCO DE LA GENTE EN VARIOS MUNICIPIOS CDP COMUNICACIONES</t>
  </si>
  <si>
    <t>Incremento de los recursos del sistema financiero para Emprendimiento y Fortalecimiento Empresarial Todo El Departamento, Antioquia, Occidente.</t>
  </si>
  <si>
    <t>Se hará un CDP para que la Subgerencia de comunicaciones</t>
  </si>
  <si>
    <t>SERVICIOS DE PUBLICIDAD Y COMUNICACIONES BANCO DE LA GENTE comunicaciones</t>
  </si>
  <si>
    <t>ACOMETIDA DE LA FIBRA OPTICA LAND TO LAND DESDE EL DAD A LA SEDE DEL BANCO DE LA GENTE. Informatica</t>
  </si>
  <si>
    <t>93121607</t>
  </si>
  <si>
    <t xml:space="preserve"> “Desarrollar el modelo de gestión y las actividades para impulsar la
cooperación internacional, la inversión extranjera y la promoción del departamento de
Antioquia. </t>
  </si>
  <si>
    <t>08 Meses</t>
  </si>
  <si>
    <t>Yomar Andrés Benítez Álvarez</t>
  </si>
  <si>
    <t>3838359</t>
  </si>
  <si>
    <t>yomar.benitez@antioquia.gov.co</t>
  </si>
  <si>
    <t>Cooperación Internacional para el Desarrollo</t>
  </si>
  <si>
    <t>Proyectos apoyados con recursos de cooperación internacional</t>
  </si>
  <si>
    <t>Implementación de Cooperación Internacional para el Desarrollo Todo el Departamento, Antioquia, Occidente.</t>
  </si>
  <si>
    <t>22-0053</t>
  </si>
  <si>
    <t>*Proyectos detonantes del plan de desarrollo.
*Proyectos subregionales selecionados por para gestión y Banco de proyectos.
*Hermanamientos internacionales y cooperación técnica. * Plan estratégico de Cooperación internacional de Antioquia. * Promoción internacional de las potencialidades de Antioquia.</t>
  </si>
  <si>
    <t>*Gestión de hermanamientos acordados y memorandos de entendimiento para la cooperación. 
*Agendas de relacionamiento y cooperación internacional.
*Ferias, misiones y participación en eventos internacionales. *Prompción del portafolio de Proyectos Detonantes de Antioquia. * Observatorio de oportunidades internacionales. *Plan de promoción internacional "El Mundo pasa por Antioquia".</t>
  </si>
  <si>
    <t>Luis Carlos Mejía Heredia</t>
  </si>
  <si>
    <t>Estrategia de fomento, visibilización y gestión a la inversión turística a nivel  nacional e internacional de las subregiones de Antioquia.</t>
  </si>
  <si>
    <t>Cyomara Ríos</t>
  </si>
  <si>
    <t>3838633</t>
  </si>
  <si>
    <t>cyomara.rios@antioquia.gov.co</t>
  </si>
  <si>
    <t>Competitividad y promoción del turismo</t>
  </si>
  <si>
    <t xml:space="preserve">Participaciones en eventos culturales y ferias estratégicas a nivel nacional e internacional. </t>
  </si>
  <si>
    <t>Desarrollo de la competitividad y la promoción del turismo en el Departamento de Antioquia</t>
  </si>
  <si>
    <t>1300 Y 220053</t>
  </si>
  <si>
    <t>Participación en:
*Vitrina Turística Anato 2018.
*Saihc 2018</t>
  </si>
  <si>
    <t>Fortalecimiento de la productividad y competitividad del sector cafetero en el Departamento de Antioquia.</t>
  </si>
  <si>
    <t>Piedad del Pilar Aragon Medina</t>
  </si>
  <si>
    <t xml:space="preserve">Gerente </t>
  </si>
  <si>
    <t>3838638</t>
  </si>
  <si>
    <t>piedaddelpilar.aragon@antioquia.gov.co</t>
  </si>
  <si>
    <t>Unidades Productivas intervenidas en Fortalecimiento Empresarial</t>
  </si>
  <si>
    <t>14-0066</t>
  </si>
  <si>
    <t>31010101, 31010102</t>
  </si>
  <si>
    <t>Servicio de extension en calidad del café, Programa de relevo generacional, participacion en ferias y eventos.</t>
  </si>
  <si>
    <t xml:space="preserve"> CONSOLIDAR 120 GRUPOS DE INVESTIGACIÓN ESCOLAR BAJO LA METODOLOGÍA DEL PROGRAMA ONDAS DE COLCIENCIAS EN EL DEPARTAMENTO DE ANTIOQUIA GENERANDO ESPACIOS DE APROPIACIÓN SOCIAL DEL CONOCIMIENTO EN CIENCIA, TECNOLOGÍA E INNOVACIÓN EN LA EDUCACIÓN BÁSICA Y MEDIA. </t>
  </si>
  <si>
    <t xml:space="preserve">Contratación Directa </t>
  </si>
  <si>
    <t xml:space="preserve">Mariela  Ríos Osorio </t>
  </si>
  <si>
    <t>Profesional U.</t>
  </si>
  <si>
    <t>3839404</t>
  </si>
  <si>
    <t>mariela.rios@antioquia.gov.co</t>
  </si>
  <si>
    <t>Fortalecimiento del Sistema Departamental de Ciencia, tecnología e innovación (SDCTI).</t>
  </si>
  <si>
    <t>Personas del sistema Departamental de CTeI con desarrollo de capacidades en procesos de CTeI</t>
  </si>
  <si>
    <t>Apoyo al fortalecimiento de los agentes del sistema  de Ciencia, Tecnología e Innovación en el departamento de Antioquia</t>
  </si>
  <si>
    <t>22-0042</t>
  </si>
  <si>
    <t>Personas del sistema con capacidades en procesos de CTeI</t>
  </si>
  <si>
    <t xml:space="preserve">Desarrollo de capacidades
</t>
  </si>
  <si>
    <t>Mariela Ríos Osorio</t>
  </si>
  <si>
    <t xml:space="preserve">
REALIZAR LA RECEPCIÓN, CLASIFICACIÓN, EVALUACIÓN, SELECCIÓN DE GANADORES, SEGUIMIENTO TÉCNICO Y PROMOCIÓN A LAS MEJORES NUEVE (9) PROPUESTAS DE INNOVACIÓN EN LAS REGIONES DE ANTIOQUIA, EN DESARROLLO DEL PROGRAMA DE INNOVACIÓN “INNOVANTIOQUIA- ANTIOQUIA PIENSA EN GRANDE 2018” </t>
  </si>
  <si>
    <t>selección abreviada</t>
  </si>
  <si>
    <t>Luis Orlando Echavarría Cuartas</t>
  </si>
  <si>
    <t>3839403</t>
  </si>
  <si>
    <t>luis.echavarria@antioquia.gov.co</t>
  </si>
  <si>
    <t>Proyectos de I+D+I cofinanciados</t>
  </si>
  <si>
    <t>Apoyo a la Generación de Conocimiento, Transferencia tecnológica e Innovación en el Depto de Antioquia</t>
  </si>
  <si>
    <t>11-0006</t>
  </si>
  <si>
    <t>Proyectos de I+D+I</t>
  </si>
  <si>
    <t xml:space="preserve">Identificación
Evaluacion y seleccion
Acompañamiento
</t>
  </si>
  <si>
    <t xml:space="preserve">Fortalecer el sistema departamental de CTeI mediante la generación de capacidades de los agentes, consolidando 8 comité universidad empresa, estado CUEE en las subregiones del Departamento, a través de la generación de acuerdos y lineamientos estrategicos.Proyecto.  Comité Universidad, Empresa, Estado CUEE </t>
  </si>
  <si>
    <t>Contrato Interadministrativo</t>
  </si>
  <si>
    <t>Catalina Ayala Villa</t>
  </si>
  <si>
    <t>3838628</t>
  </si>
  <si>
    <t>catalina.ayala@antioquia.gov.co</t>
  </si>
  <si>
    <t>Comités Universidad, Empresa, Estado formalizadas y operando en las subregiones
Acuerdos estratégicos para el fomento de la CTI en las regiones formalizados
Personas del sistema Departamental de CTeI con desarrollo de capacidades en procesos de CTeI</t>
  </si>
  <si>
    <t xml:space="preserve">Personas del sistema con capacidades en procesos de CTeI
Acuerdos de CTeI en las subregiones
CUEE formalizados y operando </t>
  </si>
  <si>
    <t>Desarrollo de capacidades
Realización de acuerdos
CUEEs formalizados y funcionando</t>
  </si>
  <si>
    <t>Fortalecer redes empresariales en uso de Tecnologías de la Información y Comunicación – TIC, como herramienta que promueve la competitividad del Departamento de Antioquia</t>
  </si>
  <si>
    <t>Luis Jaime Osorio Arenas</t>
  </si>
  <si>
    <t>Director CTeI</t>
  </si>
  <si>
    <t>3838637</t>
  </si>
  <si>
    <t>luisjaime.osorio@antioquia.gov.co</t>
  </si>
  <si>
    <t xml:space="preserve">Fortalecimiento de las TIC en Redes Empresariales </t>
  </si>
  <si>
    <t xml:space="preserve">Campañas de promoción y utilización de TIC </t>
  </si>
  <si>
    <t>Fortalecimiento TIC empresarial</t>
  </si>
  <si>
    <t>11-0011</t>
  </si>
  <si>
    <t xml:space="preserve">Tiendas TIC, Central Digital de Abastos y campañas TIC </t>
  </si>
  <si>
    <t>Fortalecimiento del sistema moda  mediante el desarrollo de estrategias de acceso a mercados, en el marco de Colombiamoda 2018.</t>
  </si>
  <si>
    <t>Sandra Paola Gallejo Rojas</t>
  </si>
  <si>
    <t>3838667</t>
  </si>
  <si>
    <t>sandra.gallego@antioquia.gov.co</t>
  </si>
  <si>
    <t>07-0050</t>
  </si>
  <si>
    <t>Técnica, Juridica, administrativa, contable y o financiera</t>
  </si>
  <si>
    <t>Fortalecer la actividad artesanal en antioquia, mediente el desarrollo de estrategias de acceso a mercados.</t>
  </si>
  <si>
    <t>5 Meses</t>
  </si>
  <si>
    <t>Fabiola Vergara</t>
  </si>
  <si>
    <t>3838491</t>
  </si>
  <si>
    <t>fabiola.vergara@antioquia.gov.co</t>
  </si>
  <si>
    <t>Unidades productivas artesanales apoyadas con sellos de calidad, posicionamiento de marca, participación en ferias y eventos.</t>
  </si>
  <si>
    <t>14-0022</t>
  </si>
  <si>
    <t>Unidades productivas artesanales con nuevos sellos y marcas. Unidades productivas artesanales con acceso a nuevos mercados.</t>
  </si>
  <si>
    <t xml:space="preserve">Diseño e implementación de sellos y marcas. Estudios de denominación de origen. Nuevos canales de comercialización. </t>
  </si>
  <si>
    <t>Fabiola Vergara Vergara</t>
  </si>
  <si>
    <t>80101504
81112002</t>
  </si>
  <si>
    <t xml:space="preserve"> Fortalecer el tejido empresarial, mediante la realización de la convocatoria de incentivos en especie, Antójate de Antioquia, categoría INVIMA</t>
  </si>
  <si>
    <t>Diana Patricia Taborda Díaz</t>
  </si>
  <si>
    <t>3838823</t>
  </si>
  <si>
    <t>diana.taborda@antioquia.gov.co</t>
  </si>
  <si>
    <t>Gestión de la información temática territorial como base fundamental para la planeación y el desarrollo</t>
  </si>
  <si>
    <t>Incrementar el número de operaciones estadísticas en buen estado e implementadas</t>
  </si>
  <si>
    <t>Metodología diseñada y aplicada, Indicadores de competitividad por subregión</t>
  </si>
  <si>
    <t xml:space="preserve">Diseñar metodologia de calculo del IDC subregional, inventario de información, implementar la metodologia, presentar resultados. </t>
  </si>
  <si>
    <t>80101501
80101505</t>
  </si>
  <si>
    <t>Promover la asociatividad, la creatividad, el fortalecimiento y la formalización empresarial de las unidades productivas en el Departamento, por medio de la convocatoria Antójate de Antioquia.</t>
  </si>
  <si>
    <t>4 Meses</t>
  </si>
  <si>
    <t xml:space="preserve">Juan David Garcia Marulanda </t>
  </si>
  <si>
    <t>juandavid.garcia@antioquia.gov.co</t>
  </si>
  <si>
    <t>Unidades productivas intervenidas en el fortalecimiento empresarial. Empresas acompañadas en los procesos para el inicio de operaciones. Unidades productivas intervenidas en fortalecimoento empresarial.</t>
  </si>
  <si>
    <t>14-0022 Y 07-0050 Y 07-1046</t>
  </si>
  <si>
    <t>Nuevas unidades productivas creadas, red de actores de emprendimeinto conformada y fortalecidas. Unidades productivas con acceso a mercados, aumento en la productividad y competitividad de unidades productivas intervenidas en fortalecimiento empresarial (incluidas las de población víctima), Participación en ferias y eventos, comisión regional y subregional de competitividad fortalecidas.</t>
  </si>
  <si>
    <t xml:space="preserve">Fortalecimiento Empresarial - Antojate de Antioquia, Fortalecimiento empresarial registro invima, inexmoda, artesanias de colombia, comisión regional de competitividad, participación en ferias, medición IDC por subregión, material publicitario, proyecto desarrollo de proveedores, proyecto cluster lacteos </t>
  </si>
  <si>
    <t>Fomento y fortalecimiento del sector social y solidario</t>
  </si>
  <si>
    <t>Gonzalo Duque Valencia</t>
  </si>
  <si>
    <t>Prfoesional Unversitario</t>
  </si>
  <si>
    <t>3838490</t>
  </si>
  <si>
    <t>gonzalo.duque@antioquia.gov.co</t>
  </si>
  <si>
    <t xml:space="preserve">Unidades productivas intervenidas en el fortalecimiento empresarial. </t>
  </si>
  <si>
    <t>Empresarios capacitados en economía solidaria y formas organizativas, empresarios asociados en alguna de las modalidades de economía solidaria</t>
  </si>
  <si>
    <t>Capacitación  en economía solidaria y las diferentes modalidades de asociatividad, asesoría y acompañamiento en la coformación de organizaciones solidarias</t>
  </si>
  <si>
    <t>Diseño e implementación de una metodología de medición del índice departamental de competitividad - IDC, por subregión.</t>
  </si>
  <si>
    <t>Harlinton Smith Arango</t>
  </si>
  <si>
    <t>harlinton.arango@antioquia.gov.co</t>
  </si>
  <si>
    <t>Fomento de sinergias para la promoción y mejoramiento de la empleabilidad en las regiones del Departamento.</t>
  </si>
  <si>
    <t>Disminuir tasa de informalidad, disminuir la tasa de desempleo.</t>
  </si>
  <si>
    <t>Mejoramiento y promoción de la empleabilidad, todo el departamento, Antioquia, Occidente.</t>
  </si>
  <si>
    <t>10-0027</t>
  </si>
  <si>
    <t>Personas capacitadas, incremento del nivel de empleabilidad.</t>
  </si>
  <si>
    <t>Capacitación y asesoria en ruta de empleabilidad, ferias de empleabilidad.</t>
  </si>
  <si>
    <t>Promover el acceso a nuevos mercados de los micro y pequeños empresarios de Antioquia, a través de una plataforma para la comercialización de sus productos, promoviendo su participación activa en eventos comerciales locales, regionales y nacionales.</t>
  </si>
  <si>
    <t xml:space="preserve">140022001 </t>
  </si>
  <si>
    <t>Fortalecimiento empresarial mediante el desarrollo de proveedores por parte de empresas ancla a unidades productivas antioqueñas</t>
  </si>
  <si>
    <t>Capacitación a actores locales en metodologías de políticas de trabajo decente en el Departamento de Antioquia.</t>
  </si>
  <si>
    <t>Se hará un CDP para que se realice la contratación por la Susecretaría de Comunicaciones</t>
  </si>
  <si>
    <t>REALIZAR AVALÚO COMERCIAL DE LOS INMUBLES IDENTIFICADOS CON LAS MATRÍCULAS INMOBILIARIAS No. 034-67785, 034-67786, 034-67787, 034-67788, 034-67789, 034-67790 Y 034-67791 VOLCAN DE LODO, UBICADOS EN EL MUNICIPIO DE ARBOLETES.</t>
  </si>
  <si>
    <t>Cyomara  Rios Flores</t>
  </si>
  <si>
    <t>Cyomara Ríos Florez</t>
  </si>
  <si>
    <t>PARTICIPACIÓN INSTITUCIONAL EN LA 9° VERSIÓN DE LA FERIA "EXPOARTESANO "LA MEMORIA  2018"</t>
  </si>
  <si>
    <t>2 MESES</t>
  </si>
  <si>
    <t>Vergara Cardona , Fabiola De Jesus</t>
  </si>
  <si>
    <t>3838695</t>
  </si>
  <si>
    <t>*Ferias, misiones y participación en eventos internacionales. *Prompción del portafolio de Proyectos Detonantes de Antioquia. * Observatorio de oportunidades internacionales. *Plan de promoción internacional "El Mundo pasa por Antioquia".</t>
  </si>
  <si>
    <t>Suministro de tiquetes aéreos para el desplazamiento de recurso humano, equipo de trabajo y beneficiarios relacionados con la acción “generación de capacidades para acceder al empleo y el emprendimiento con el fin de reducir la pobreza, la exclusión social y los riesgos de la economía informal” contrato de subvención DCI/HUM/2014/339-766</t>
  </si>
  <si>
    <t>CONV.2014-AS-350001</t>
  </si>
  <si>
    <t>Gutierrez Moreno , Jaime Luis</t>
  </si>
  <si>
    <t>jaime.gutierrez@antioquia.gov.co</t>
  </si>
  <si>
    <t>Formación trabajo Empleo Emprendimiento</t>
  </si>
  <si>
    <t>Fomento de sinergias para la promoción y mejoramiento de
la empleabilidad en las regiones del Departamento</t>
  </si>
  <si>
    <t>Desarrollo de oportunidades de formación para el trabajo, el emprendimiento y el empleo en ocho municipios de la región de Urabá</t>
  </si>
  <si>
    <t>070004001</t>
  </si>
  <si>
    <t>Formación para el trabajo</t>
  </si>
  <si>
    <t>Realizar obras civiles, mantenimiento y adecuación de la sede principal del Banco de la Gente</t>
  </si>
  <si>
    <t>Valderrama Rueda , Luis Enrique</t>
  </si>
  <si>
    <t>3837335</t>
  </si>
  <si>
    <t>Luis.Valderrama@fla.com.co</t>
  </si>
  <si>
    <t>Fortalecer los productores de café diferenciado del departamento de Antioquia mediante capacitación, técnicas de comercialización, consumo interno y turismo generando competitividad en el sector</t>
  </si>
  <si>
    <t>Zapata Pelaez , Maribel</t>
  </si>
  <si>
    <t>3839355</t>
  </si>
  <si>
    <t>maribel.zapata@antioquia.gov.co</t>
  </si>
  <si>
    <t>Promoción consumo café de Antioquia</t>
  </si>
  <si>
    <t>Fortalecimiento de la productividad y competitividad del sector Cafetero en el Departamento de Antioquia</t>
  </si>
  <si>
    <t>140066001</t>
  </si>
  <si>
    <t>Secretaría Seccional de Salud y Protección Social</t>
  </si>
  <si>
    <t>Arrendar inmueble que servirá como sede de trabajo para los funcionarios de la Dirección de Factores de Riesgo de la Secretaria Seccional de Salud y Protección Social de Antioquia en el municipio Turbo</t>
  </si>
  <si>
    <t>Contrato inicio marzo 2017 y continua con vigencia futura hasta el 2018</t>
  </si>
  <si>
    <t xml:space="preserve">Yuliana Andrea Barrientos </t>
  </si>
  <si>
    <t>Técnica área dela salud</t>
  </si>
  <si>
    <t>3835609</t>
  </si>
  <si>
    <t>yuliana.barrientos@antioquia.gov.co</t>
  </si>
  <si>
    <t>Salud Ambiental</t>
  </si>
  <si>
    <t>Muestras analizadas para evaluar el Índice de Riesgo de la Calidad del Agua para Consumo Humano (IRCA)</t>
  </si>
  <si>
    <t xml:space="preserve"> Fortalecimiento de la prevención, vigilancia y control de los factores de riesgo
sanitarios, ambientales y del consumo Todo El Departamento, Antioquia, Occidente</t>
  </si>
  <si>
    <t>01-0030</t>
  </si>
  <si>
    <t>Mejorar lacondiciones ambientales de salud de la población Antioqueña</t>
  </si>
  <si>
    <t>Planes Salud Ambiental-Gestión Proy</t>
  </si>
  <si>
    <t>Sesión 4 comité Interno de Contratación</t>
  </si>
  <si>
    <t>AMIRA MENA BLANQUICET</t>
  </si>
  <si>
    <t>Vigente y en ejecución</t>
  </si>
  <si>
    <t xml:space="preserve">Arrendar inmuebles que servirá como sede de trabajo para los funcionarios de la Dirección de Factores de Riesgo de la Secretaria Seccional de Salud y Protección Social de Antioquia en diferentes municipios categorias 4, 5 y 6 </t>
  </si>
  <si>
    <t>53102700 - 53102710</t>
  </si>
  <si>
    <t>Uniformes - Uniformes corporativos (compentencia oficina de comunicaciones)</t>
  </si>
  <si>
    <t>Se traslada CDP para Comunicaciones</t>
  </si>
  <si>
    <t>Toma y análisis de muestras de aguas de lastre de los municipios de Turbo, Caucasia y Puerto Berrio</t>
  </si>
  <si>
    <t>Contratar estudio o adquirir equipo para  análisis de calidad de aire y ruido, para evaluar los efectos en salud.</t>
  </si>
  <si>
    <t>Actividades de vigilancia por sustancias químicas - mercurio</t>
  </si>
  <si>
    <t>Rosendo Orozco Cardona</t>
  </si>
  <si>
    <t>3839905</t>
  </si>
  <si>
    <t>rosendo.orozco@antioquia.gov.co</t>
  </si>
  <si>
    <t>Fortalecimiento de la Vigilancia epidemiologica, prevención y control de las
intoxicaciones por sustancias químicas en el Departamento de Antioquia</t>
  </si>
  <si>
    <t xml:space="preserve"> 01-0026</t>
  </si>
  <si>
    <t>Fomento uso seguro de sustan qcas</t>
  </si>
  <si>
    <t>Rosendo Eliecer Orozco C.</t>
  </si>
  <si>
    <t>Actividades de vigilancia por sustancias químicas - plaguicidas</t>
  </si>
  <si>
    <t>85161503 - 81101706</t>
  </si>
  <si>
    <t>Realizar el mantenimiento preventivo y reparación de los microscopios de la Red de Microscopia de Antioquia y estereoscopios de entomología</t>
  </si>
  <si>
    <t>Luis Armando Galeano Marín</t>
  </si>
  <si>
    <t>Profesional especializado</t>
  </si>
  <si>
    <t>3839879</t>
  </si>
  <si>
    <t>armando.galeano@antioquia.gov.co</t>
  </si>
  <si>
    <t>Salud Pública</t>
  </si>
  <si>
    <t>Mortalidad por dengue</t>
  </si>
  <si>
    <t>Contribuir en el mejoramiento de las condiciones de salud pública de la población antioqueña,
a través de estrategias de Atención Primaria en Salud.</t>
  </si>
  <si>
    <t>01-0021</t>
  </si>
  <si>
    <t>Fumigación ETV,medidas barrera,intervención de criaderos</t>
  </si>
  <si>
    <t>Luis Armando Galeano M.</t>
  </si>
  <si>
    <t>Realizar la investigacion cientifica del riesgo de las enfermedades transmitidas por vectores y ejecutar las medidas de intervencion para la prevención y control de los mismos en el departamento de Antioquia</t>
  </si>
  <si>
    <t>Acta No. 043 Consejo de Gobierno</t>
  </si>
  <si>
    <t>CORPORACION DE PARTICIPACION MIXTA INSTITUTO COLOMBIANO DE MEDICINA TROPICAL</t>
  </si>
  <si>
    <t>Noviembre 2017 vigencia Futura año 2018</t>
  </si>
  <si>
    <t>Contratación Directa - Contratos para el Desarrollo de Actividades Científicas y Tecnológicas</t>
  </si>
  <si>
    <t>85131700 - 85131708</t>
  </si>
  <si>
    <t>investigacion efectividad metodos de control aedes aegypti</t>
  </si>
  <si>
    <t>Apoyar la Inspección y Vigilancia de la Gestión Interna de Residuos Hospitalarios en establecimientos prestadores de servicios de salud y otras actividades  y la vigilancia de la calidad de agua de conusmo humano del Departamento en los municipios categorías 4, 5 y 6</t>
  </si>
  <si>
    <t>Carlos Samuel Osorio</t>
  </si>
  <si>
    <t>3839849</t>
  </si>
  <si>
    <t>carlos.osorio@antioquia.gov.co</t>
  </si>
  <si>
    <t xml:space="preserve">  Desarrollo de la IVC de la gestión interna de residuos hospitalarios y similares en
establecimientos generadores Todo El Departamento, Antioquia, Occidente</t>
  </si>
  <si>
    <t>01-0024</t>
  </si>
  <si>
    <t>Verificación GIRHS-Establecim Generad</t>
  </si>
  <si>
    <t>Carlos Samuel Osorio Céspedes</t>
  </si>
  <si>
    <t>Recolectar, transportar y tratar por incineración, estabilización y/o desnaturalización residuos peligrosos producto de actividades de la SSSA</t>
  </si>
  <si>
    <t>85111509 - 70122006</t>
  </si>
  <si>
    <t>Suministrar los insumos necesarios para realizar jornadas de vacunación antirrábica de caninos y felinos en el departamento de Antioquia</t>
  </si>
  <si>
    <t>Iván de Jesús Ruiz Monsalve</t>
  </si>
  <si>
    <t>3839436</t>
  </si>
  <si>
    <t>ivan.ruiz@antioquia.gov.co</t>
  </si>
  <si>
    <t xml:space="preserve"> Fortalecimiento de la gestión integral de las zoonosis Todo El Departamento, Antioquia,
Occidente
Antioquia, Occidente</t>
  </si>
  <si>
    <t>01-0023</t>
  </si>
  <si>
    <t>vacunacion caninos y felinos</t>
  </si>
  <si>
    <t>Contratar un Operador de la Unidad Móvil Quirúrgica Veterinaria (Animóvil), para ejecutar  el programa de control natal en la población canina y felina de los municipios del Departamento de Antioquia</t>
  </si>
  <si>
    <t>Esterilización de caninos y felinos</t>
  </si>
  <si>
    <t>Realizar los análisis de laboratorio para el diagnóstico de la rabia en cerebros caninos, felinos y quirópteros tomados en el Departamento de Antioquia, y realizar pruebas especiales de laboratorio para otros eventos zoonóticos</t>
  </si>
  <si>
    <t>Vigilancia Activa de  la rabia</t>
  </si>
  <si>
    <t>51140000 - 51212209</t>
  </si>
  <si>
    <t xml:space="preserve">Adquisición de Medicamentos Monopolio del Estado </t>
  </si>
  <si>
    <t>Contrato inicio en 2017 y continua con vigencia futura hasta el 2018</t>
  </si>
  <si>
    <t>Luis Carlos Gaviria G.</t>
  </si>
  <si>
    <t>3839948</t>
  </si>
  <si>
    <t>luis.gaviria@antioquia.gov.co</t>
  </si>
  <si>
    <t>Fortalecimiento de la vigilancia sanitaria de la calidad de los medicamentos y afines
Todo El Departamento, Antioquia, Occidente</t>
  </si>
  <si>
    <t>01-0020</t>
  </si>
  <si>
    <t>Fondo Rotatorio Estupefacientes</t>
  </si>
  <si>
    <t>Acta No 045</t>
  </si>
  <si>
    <t>FONDO NACIONAL DE ESTUPEFACIENTES</t>
  </si>
  <si>
    <t>Paola Andrea Gómez</t>
  </si>
  <si>
    <t>78101801 - 78101501</t>
  </si>
  <si>
    <t>Prestar servicios de transporte de Medicamentos Monopolio del Estado desde el Fondo Nacional de Estupefacientes Ubicado en Bogotá hasta el Fondo Rotatorio de Estupefacientes del departamento de Antioquia ubicado en Medellín.</t>
  </si>
  <si>
    <t>Vigilancia sanitaria-Calidad Medicamen</t>
  </si>
  <si>
    <t>85131604  - 73101701 - 85121803 - 85151508</t>
  </si>
  <si>
    <t>Prestar el servicio de análisis de laboratorio por medio de ensayos fisicoquímicos, microbiológicos a diferentes productos farmacéuticos para acciones de inspección, vigilancia y control.</t>
  </si>
  <si>
    <t>Elaborar y entregar carnets para los operadores de equipos de rayos X inscritos en la Secretaría Seccional de Salud y Protección Social de Antioquia</t>
  </si>
  <si>
    <t>Piedad Martinez Galeano</t>
  </si>
  <si>
    <t>Profesional universitaria</t>
  </si>
  <si>
    <t>3839943</t>
  </si>
  <si>
    <t>ipseps@antioquia.gov.co</t>
  </si>
  <si>
    <t>Fortalecimiento de la Vigilancia Sanitaria en el uso de radiaciones y en la oferta de
servicios de seguridad y salud en el trabajo Todo El Departamento, Antioquia, Occidente</t>
  </si>
  <si>
    <t>01-0022</t>
  </si>
  <si>
    <t>Promoción de SO y Protección radiológica</t>
  </si>
  <si>
    <t>María Piedad Martinez Galeano</t>
  </si>
  <si>
    <t>77101804 - 77101505 - 20121921</t>
  </si>
  <si>
    <t>Contratar la realización del control de calidad de equipos de rayos x y los niveles orientativos en las practicas radiologicas</t>
  </si>
  <si>
    <t>Control Calidad equipos de Rx  ESE-IPS</t>
  </si>
  <si>
    <t>Prestar el servicio de análisis microbiológico y fisicoquímico en aguas de consumo humano y uso recreativo y a diferentes sustancias de interés sanitario que comprometen la salud pública, de los Municipios de las subregiones de Norte, Nordeste, Magdalena Medio, Bajo Cauca, Uraba, Oriente, Suroeste, Occidente y Valle de Aburra del Departamento de Antioquia.</t>
  </si>
  <si>
    <t>John William Tabares Morales</t>
  </si>
  <si>
    <t>3839883</t>
  </si>
  <si>
    <t>johnwilliam.tabares@antioquia.gov.co</t>
  </si>
  <si>
    <t>Fortalecimiento de la inspección, vigilancia y control de la calidad del agua para
consumo humano y uso recreativo Todo El Departamento, Antioquia, Occidente</t>
  </si>
  <si>
    <t>03-0009</t>
  </si>
  <si>
    <t>Análisis de calidad del agua</t>
  </si>
  <si>
    <t>Acta 044</t>
  </si>
  <si>
    <t>Asesorar y certificar en operación, mantenimiento de piscinas y estructuras similares a los referentes de aguas en antioquia y realizar la socialización de las guías para la elaboración del certificado de cumplimento de las normas de seguridad por parte de las dependencias que definan los 125 municipios del Departamento de Antioquia</t>
  </si>
  <si>
    <t>3839884</t>
  </si>
  <si>
    <t>41121807 - 41122409 - 41113319</t>
  </si>
  <si>
    <t>adquirir reactivos y accesorios para la determinacion de caracteristicas fisico quimicas en aguas de consumo humano y uso recreativo</t>
  </si>
  <si>
    <t>3839885</t>
  </si>
  <si>
    <t>03-0010</t>
  </si>
  <si>
    <t>adquirir reactivos colilert, pseudolert insumos, y mantenimiento del equipo del Laboratorio departamental de Salud Publica</t>
  </si>
  <si>
    <t>contratacion directa - no pluralidad de oferentes</t>
  </si>
  <si>
    <t>3839886</t>
  </si>
  <si>
    <t>03-0011</t>
  </si>
  <si>
    <t>Compra de insumos para el programa de muestreo de alimentos y luminometros.</t>
  </si>
  <si>
    <t>Ivan D Zea Carrasquilla</t>
  </si>
  <si>
    <t>Tecnico Area Salud</t>
  </si>
  <si>
    <t>3839946</t>
  </si>
  <si>
    <t>ivan.zea@antioquia.gov.co</t>
  </si>
  <si>
    <t>• Fortalecimiento de la vigilancia de la calidad e inocuidad de alimentos y bebidas todo el departamento</t>
  </si>
  <si>
    <t>01-0019</t>
  </si>
  <si>
    <t>% de municipios intervenidos con acciones para el mejoramiento  de la calidad e inocuidad en alimentos</t>
  </si>
  <si>
    <t>Calibracion de equipos luminometros</t>
  </si>
  <si>
    <t>2 mes</t>
  </si>
  <si>
    <t xml:space="preserve">Crear, diseñar, producir, emitir y publicar material audiovisual y escrito para las campañas de información, educación y comunicación de la Secretaría de Salud y Protección Social de Antioquia. </t>
  </si>
  <si>
    <t>3839906</t>
  </si>
  <si>
    <t>Ivan de Jesus Ruiz Monsalve</t>
  </si>
  <si>
    <t>Fortaleciomiento de la gestion integral de las zoonosis todo el departamento, Antioquia, occidente</t>
  </si>
  <si>
    <t>Ivan Dario Sea Carrasquilla</t>
  </si>
  <si>
    <t>Tecnico área de la salud</t>
  </si>
  <si>
    <t>ivan.sea@antioquia.gov.co</t>
  </si>
  <si>
    <t>fortalecimento de la vigilancia de la calidad e inocuidad de alimentos y bebidas todo el departamento</t>
  </si>
  <si>
    <t>fortalecimiento de la prevencion, vigilancia y control de los factores de riesgo sanitarios, ambientales y del consumo todo el departamento, antioquia, occidente</t>
  </si>
  <si>
    <t>3839881</t>
  </si>
  <si>
    <t>analisis de calidad del agua</t>
  </si>
  <si>
    <t>78101604</t>
  </si>
  <si>
    <t>Prestación de servicios de transporte terrestre automotor para apoyar la gestión de las dependencias  de la Gobernación - Secretaría Seccional de Salud y Protección Social</t>
  </si>
  <si>
    <t>traslada CDP  a la subsecretaria logistica</t>
  </si>
  <si>
    <t>Subsecretaria Logistica</t>
  </si>
  <si>
    <t>traslada CDP a la subsecretaria logistica</t>
  </si>
  <si>
    <t>Servicios de sistemas y administración de componentes de sistemas</t>
  </si>
  <si>
    <t>Responsabilidad de la direccion de Informatica - Subsecretaria Logistica</t>
  </si>
  <si>
    <t>CDP traslado a la Secretaría General</t>
  </si>
  <si>
    <t>Ivan D Zea C</t>
  </si>
  <si>
    <t>Disponer de espacios y de la operación logística para la realización de eventos académicos (responsabilidad de la oficina de comunicaciones)</t>
  </si>
  <si>
    <t>81112105
81112210
81112403
81111702</t>
  </si>
  <si>
    <t>Prestar los servicios de  HOSTING dedicado y/o virtualizado, Web Master para alojar y publicar información;  y conectividad LAN TO LAN  para las dependencias externas de la Secretaria Seccional de Salud y Protección Social de Antioquia, el  Centro Regional de pronósticos y Alertas (CRPA) del DAPARD - Departamento Administrativo del Sistema de Prevención, Atención y Recuperación de Desastres con el Centro Administrativo Departamental, y suministrar los  servicios de internet e internet móvil.</t>
  </si>
  <si>
    <t xml:space="preserve">12 MESES </t>
  </si>
  <si>
    <t xml:space="preserve">Patricia Elena Pamplona Amaya </t>
  </si>
  <si>
    <t>Profesional Especializada</t>
  </si>
  <si>
    <t xml:space="preserve">Patricia.pamplona@antioquia.gov.co </t>
  </si>
  <si>
    <t>Fortalecimiento Autoridad Sanitaria</t>
  </si>
  <si>
    <t>Inspeccionar y vigilar  el 100% de las Direcciones Locales de  Salud, Empresas Administradoras de  Planes de  Beneficios y Prestadores de Servicios de  Salud Sociales del estado.</t>
  </si>
  <si>
    <t>Fortalecimiento de las TIC en la Secretaria Seccional de Salud y Protección Social</t>
  </si>
  <si>
    <t>01-0034</t>
  </si>
  <si>
    <t>Actualizar plataforma tecnologica de Hardware , software , comunicacines y redes .</t>
  </si>
  <si>
    <t>Acta 44</t>
  </si>
  <si>
    <t>VALOR+ S.A.S</t>
  </si>
  <si>
    <t xml:space="preserve">Jaime Alberto Jimenez 
Angela Jaramillo Blandón </t>
  </si>
  <si>
    <t>Tecnica, Administrativa, Financiera</t>
  </si>
  <si>
    <t>Realizar el mantenimiento, soporte y actualización de los módulos de nómina SX Advanced y el sistema de administración de muestras del Laboratorio Departamental de Salud Pública.</t>
  </si>
  <si>
    <t>Fortalecer  los componetes  del sistema de información</t>
  </si>
  <si>
    <t>XENCO S.A</t>
  </si>
  <si>
    <t xml:space="preserve">Angela Jaramillo Blandon </t>
  </si>
  <si>
    <t>Prestar el servicio de acceso a Internet de alta velocidad y/o inalámbrico para las   Direcciones Locales de Salud,  Empresas Sociales del Estado de los 125 municipios del Departamento de Antioquia, funcionarios de la Secretaria de Salud que laboran en los municipios, y dependencias de la Secretaría Seccional de Salud y Protección Social de Antioquia.</t>
  </si>
  <si>
    <t>14 MESES</t>
  </si>
  <si>
    <t>Prestar servicio de apoyo logístico en los eventos programados por la Secretaria Seccional de Salud y Protección Social de Antioquia en su misión de brindar asesoría y asistencia técnica en salud a las Direcciones Locales de Salud (DLS), Empresas Administradoras de planes de benficios, empresas sociales del estado, Instituciones prestadoras de servicios y el Consejo terriotial de Seguridad Social en Salud</t>
  </si>
  <si>
    <t>MARIA CLAUDIA NOREÑA HENAO</t>
  </si>
  <si>
    <t>P.U</t>
  </si>
  <si>
    <t>maria.norena@antioquia.gov.co</t>
  </si>
  <si>
    <t xml:space="preserve">Inspección y vigilancia a las Direcciones Locales de Salud, Empresas Administradoras de Planes de Beneficios y Prestadores de Servicios de Salud </t>
  </si>
  <si>
    <t>Fortalecimiento Institucional de la Secretaria Seccioal de Salud y Protección Socail de Antioquia y de los actores del S.G.S.S.S, todo el departamento, Antioquia, Occidente</t>
  </si>
  <si>
    <t>10-033</t>
  </si>
  <si>
    <t xml:space="preserve">Actividades de asesoria y asistencia técnica a las ESE, DLS, EPS y demàs actores del Sistema General de Seguridad social en Salud. </t>
  </si>
  <si>
    <t>TIPO C:  Supervisión</t>
  </si>
  <si>
    <t>Vigilancia técnica, juridica, administrativa, contable y finaciera</t>
  </si>
  <si>
    <t xml:space="preserve">Adquisición de medios audiovisuales (proyector) para la secretaria seccional de salud de Antioquia </t>
  </si>
  <si>
    <t>JORGE ENRIQUE MEJIA ARENAS</t>
  </si>
  <si>
    <t>jorge.mejia@antioquia.gov.co</t>
  </si>
  <si>
    <t>Foratalecimiento de la Autoridad Sanitaria</t>
  </si>
  <si>
    <t>CDP trasladado a la Secretaría General</t>
  </si>
  <si>
    <t>SUBSECRETARIA LOGISTICA</t>
  </si>
  <si>
    <t>Apoyar la gestión territorial  en lo referente al fortalecimiento y sostenibilidad de la Política Pública de Envejecimiento y Vejez,  de los 125 municipios del Departamento de Antioquia en el año 2018</t>
  </si>
  <si>
    <t>9 MESES</t>
  </si>
  <si>
    <t>Mónica María Vanegas Giraldo</t>
  </si>
  <si>
    <t>personasmayores@antioquia.gov.co</t>
  </si>
  <si>
    <t>Envejecimiento y Vejez</t>
  </si>
  <si>
    <t>Municipios con politica publica de Envejecimiento y Vejez fortalecida.</t>
  </si>
  <si>
    <t>07-0077</t>
  </si>
  <si>
    <t>Actualización de la Política Pública de Envejecimiento y vejez de los municipios del departamento.</t>
  </si>
  <si>
    <t xml:space="preserve">MONICA VANEGAS                    </t>
  </si>
  <si>
    <t>Realizar apoyo a la gestión de la Secretaría Seccional de Salud y Protección Social de Antioquia en las acciones planteadas en el plan territorial de salud en el marco del plan decenal de salud pública en el departamento de antioquia.</t>
  </si>
  <si>
    <t>Luis Fernando Palacio</t>
  </si>
  <si>
    <t>luisfernando.palacio@antioquia.gov.co</t>
  </si>
  <si>
    <t>01-0027</t>
  </si>
  <si>
    <t>UNIVERSIDAD CES</t>
  </si>
  <si>
    <t>El aporte es del rubro de talento humano</t>
  </si>
  <si>
    <t>Carlos Mario Tamayo</t>
  </si>
  <si>
    <t>Apoyar la gestión de la Estrategia de Atención Primaria en Salud del Departamento de Antioquia, mediante la disposición de una solución informática que incluya la plataforma de software @STAT - APS y el hardware necesarios para la administración de información relacionada con sus entornos y la interacción con ambientes clínicos y administrativos del sistema de salud que se requieran</t>
  </si>
  <si>
    <t>11 MESES</t>
  </si>
  <si>
    <t>Contratación Directa - prestacino de servicios</t>
  </si>
  <si>
    <t xml:space="preserve">PAULA ANDREA GIRALDO PEREZ </t>
  </si>
  <si>
    <t>paola.giraldo@antioquia.gov.co</t>
  </si>
  <si>
    <t>salud pública</t>
  </si>
  <si>
    <t>fortalecimienot de la estrategia de atencion primaria renovada con enfoque integral</t>
  </si>
  <si>
    <t>01-0046</t>
  </si>
  <si>
    <t>fortalecimiento de la estrategia de atencion primaria renovada con enfoque integral</t>
  </si>
  <si>
    <t>26-01-2018</t>
  </si>
  <si>
    <t>FI 2 NET sucursal Colombia</t>
  </si>
  <si>
    <t>PAULA ANDREA GIRALDO PEREZ - MARIA PATRICIA CASTAÑO JIMENEZ - LUZ ESTELLA BUILES BEDOYA</t>
  </si>
  <si>
    <t>SUMINISTRAR COMBUSTIBLE DE AVIACIÓN PARA LAS AERONAVES PROPIEDAD DEL DEPARTAMENTO DE ANTIOQUIA.</t>
  </si>
  <si>
    <t>SAMIR ALONSO MURILLO</t>
  </si>
  <si>
    <t>Lider Gestor - SSSA</t>
  </si>
  <si>
    <t>samir.murillo@antioquia.gov.co</t>
  </si>
  <si>
    <t>Población  de dificil acceso atendida a través de brigadas  de salud del programa aéreo de salud</t>
  </si>
  <si>
    <t>Apoyo a la prestación de servicios de baja complejidad a la población de dificil acceso todo el Departamento,Antioquia</t>
  </si>
  <si>
    <t>01-0035</t>
  </si>
  <si>
    <t xml:space="preserve">Operaciones aéreas, Mantenimiento Aeronáutico, Combustibles, espacio físico. </t>
  </si>
  <si>
    <t xml:space="preserve">ORGANIZACIÓN TERPEL S.A </t>
  </si>
  <si>
    <t>La Secretaría Privada aporta CDP</t>
  </si>
  <si>
    <t>CARLOS EDUARDO GUERRA SUA</t>
  </si>
  <si>
    <t>Supervisor</t>
  </si>
  <si>
    <t>ANA CRISTINA URIBE PALACIO</t>
  </si>
  <si>
    <t>Lider Gestor - Oficina Privada</t>
  </si>
  <si>
    <t>anacristina.uribe@antioquia.gov.co</t>
  </si>
  <si>
    <t>REALIZAR EL MANTENIMIENTO GENERAL DEL AVION CESSNA C208B HK 5116G</t>
  </si>
  <si>
    <t>REALIZAR EL MANTENIMIENTO GENERAL DEL HELICÓPTERO BELL 407 - MATRICULA HK 4213G - SERIE NUMERO DE LA AERONAVE 53405, PROPIEDAD DEL DEPARTAMENTO DE ANTIOQUIA</t>
  </si>
  <si>
    <t>HELICENTRO S.A.S</t>
  </si>
  <si>
    <t>LUIS ALEJANDRO ARANGO RIVERA</t>
  </si>
  <si>
    <t xml:space="preserve">PRESTACIÓN DE SERVICIOS PROFESIONALES PARA EL SOPORTE DE LA OPERACIÓN AEREA DEL DEPARTAMENTO DE ANTIOQUIA: COMO TRIPULANTE Y APOYO EN LAS ACTIVIDADES REQUERIDAS POR EL PERMISO DE OPERACION DEL DEPARTAMENTO DE ANTIOQUIA – PILOTO 2 / BELL 407 </t>
  </si>
  <si>
    <t>GABRIEL ANGEL MOLINA BALBIN</t>
  </si>
  <si>
    <t>PERMITIR EL USO Y GOCE EN CALIDAD DE ARRENDAMIENTO DEL HANGAR 71 DEL AEROPUERTO OLAYA HERRERA DEL MUNICIPIO DE MEDELLÍN UBICADO EN LA CARRERA 67 #1B-15.</t>
  </si>
  <si>
    <t>2018CA160001</t>
  </si>
  <si>
    <t>AIRPLAN S.A</t>
  </si>
  <si>
    <t>78181800; 80111700</t>
  </si>
  <si>
    <t>PRESTACIÓN DE SERVICIOS PARA APOYAR LA SUPERVISIÓN, SEGUIMIENTO Y CONTROL DEL MANTENIMIENTO GENERAL DE LAS AERONAVES DEL DEPARTAMENTO DE ANTIOQUIA.</t>
  </si>
  <si>
    <t>HENRY CHAPARRO CHAPARRO</t>
  </si>
  <si>
    <t>LORENZO ALEJANDRO MELO ESTRADA</t>
  </si>
  <si>
    <t>01-0036</t>
  </si>
  <si>
    <t>JORGE ELIECER VARGAS GARAY</t>
  </si>
  <si>
    <t>PRESTACIÓN DE SERVICIOS PROFESIONALES PARA EL SOPORTE DE LA OPERACIÓN AÉREA DEL DEPARTAMENTO DE ANTIOQUIA: COMO TRIPULANTE Y APOYO EN LAS ACTIVIDADES REQUERIDAS POR EL PERMISO DE OPERACIÓN DEL DEPARTAMENTO DE ANTIOQUIA: PILOTO 2 / CESSNA 208B.</t>
  </si>
  <si>
    <t>20743 - 20794</t>
  </si>
  <si>
    <t>NUKAK S.A.S</t>
  </si>
  <si>
    <t>Apoyar la gestión territorial en lo referente a  la construcción e implementación de la Política Pública de Discapacidad Municipal y Departamental, en el marco del Sistema Nacional de Discapacidad.</t>
  </si>
  <si>
    <t>Alexandra Leonor Alvarez Avila</t>
  </si>
  <si>
    <t>profesional Universitario</t>
  </si>
  <si>
    <t>3839751</t>
  </si>
  <si>
    <t>alexandra.alvarez@antioquia.gov.co</t>
  </si>
  <si>
    <t>Población en Situación de Discapacidad</t>
  </si>
  <si>
    <t>Caracterización de personas en situación de discapacidad en el Registro de Localización de Personas con Discapacidad</t>
  </si>
  <si>
    <t>Proteccion a poblacion Vulnerable en el Departamento de Antioquia Etnia, Discapacidad, Genero, Niñez, Adolescencia, Personas Mayores</t>
  </si>
  <si>
    <t>01-0040</t>
  </si>
  <si>
    <t>personas en situación de discapacidad en el Registro de Localización de Personas con Discapacidad</t>
  </si>
  <si>
    <t>Gestion del proyecto</t>
  </si>
  <si>
    <t>Prestar Servicios de Salud de mediana y alta complejidad, dirigidos a la población pobre no cubierta con subsidios a la demanda del Departamento de Antioquia, incluye las atenciones de pacientes de los programas de VIH_SIDA y Tuberculosis y medicamentos. ESE Hospital La María.</t>
  </si>
  <si>
    <t>Cesar Mauricio Ruiz Chaverra</t>
  </si>
  <si>
    <t>Director Atención a las Personas</t>
  </si>
  <si>
    <t>383 98 21</t>
  </si>
  <si>
    <t>cesarmauricio.ruiz@antioquia.gov.co</t>
  </si>
  <si>
    <t>Población Pobre No Afiliada atendida en salud con recursos a cargo del Departamento</t>
  </si>
  <si>
    <t> Servicio atención en salud a la población pobre y vulnerable Todo El Departamento, Antioquia, Occidente</t>
  </si>
  <si>
    <t>07-0056</t>
  </si>
  <si>
    <t>Contratación de mediana y alta complejidad</t>
  </si>
  <si>
    <t>Información incompleta</t>
  </si>
  <si>
    <t>ESE Hospital La María</t>
  </si>
  <si>
    <t>Inició en 2017, con vigencia futura aprobada 2018 y se solicitará vigencia futura para darle continuidad en 2019</t>
  </si>
  <si>
    <t>Carlos Arturo Cano Rios</t>
  </si>
  <si>
    <t>Supervisión técnica, administrativa y financiera</t>
  </si>
  <si>
    <t>Prestación de Servicios de Salud de mediana y alta complejidad y servicios autorizados por la Secretaría Seccional de Salud y Protección Social de Antioquia, dirigidos a la población pobre no cubierta con subsidios a la demanda del Departamento de Antioquia - ESE Hospital Manuel Uribe Angel de Envigado.</t>
  </si>
  <si>
    <t xml:space="preserve"> ESE Hospital Manuel Uribe Angel de Envigado</t>
  </si>
  <si>
    <t>Fernando Arturo Berrio</t>
  </si>
  <si>
    <t>Prestación de Servicios de Salud de mediana complejidad y servicios autorizados por la Secretaría Seccional de Salud y Protección Social de Antioquia, dirigidos a la población pobre no cubierta con subsidios a la demanda del departamento de Antioquia- ESE Hospital San Vicente de Paul de Caldas.</t>
  </si>
  <si>
    <t>Contratación de mediana  complejidad</t>
  </si>
  <si>
    <t>ESE Hospital San Vicente de Paul de Caldas</t>
  </si>
  <si>
    <t>Prestación de Servicios de Salud de mediana complejidad y servicios autorizados por la Secretaría Seccional de Salud y Protección Social de Antioquia, dirigidos a la población pobre no cubierta con subsidios a la demanda del departamento de Antioquia- ESE METROSALUD</t>
  </si>
  <si>
    <t>20 meses</t>
  </si>
  <si>
    <t>ESE METROSALUD</t>
  </si>
  <si>
    <t>Daniel Arbeláez Botero</t>
  </si>
  <si>
    <t>Prestación de Servicios de Salud de mediana y alta complejidad y servicios autorizados por la Secretaría Seccional de Salud y Protección Social de Antioquia, dirigidos a la población pobre no cubierta con subsidios a la demanda del Departamento de Antioquia. ESE Hospital General de Medellin</t>
  </si>
  <si>
    <t>17 meses</t>
  </si>
  <si>
    <t>Oswaldo Paniagua</t>
  </si>
  <si>
    <t>Prestación de Servicios de Salud de mediana y alta complejidad y servicios autorizados por la Secretaría Seccional de Salud y Protección Social de Antioquia, dirigidos a la población pobre no cubierta con subsidios a la demanda del departamento de Antioquia. ESE Hospital San Rafael de Itagui</t>
  </si>
  <si>
    <t>85101604  Y 85101501</t>
  </si>
  <si>
    <t>Prestación de servicios de salud de baja y mediana  complejidad para la  población pobre no cubierta con subsidios a la demanda residente en el municipio de Puerto Berrío.</t>
  </si>
  <si>
    <t>11Meses</t>
  </si>
  <si>
    <t>Contratación de Baja y mediana complejidad</t>
  </si>
  <si>
    <t>Prestación de servicios de salud de baja complejidad o de primer nivel de atención para la  población pobre no cubierta con subsidios a la demanda residente en el municipio de Zaragoza</t>
  </si>
  <si>
    <t>Contratación de Baja complejidad</t>
  </si>
  <si>
    <t>Manuel Enrique daza</t>
  </si>
  <si>
    <t xml:space="preserve">Garantizar la prestación de los servicios de atención psiquiátrica integral y asistencia social a las personas que sean declaradas jurídicamente inimputables por trastorno mental o inmadurez psicológica. </t>
  </si>
  <si>
    <t>21 meses</t>
  </si>
  <si>
    <t>Presupuesto de entidad nacional</t>
  </si>
  <si>
    <t>Angela Patricia Palacio Molina</t>
  </si>
  <si>
    <t>Servicios de salud a través de la dispensación y aplicación de medicamentos y/o insumos de salud para la población pobre en lo no cubierto con subsidios a la demanda, con el fin de  dar respuesta a Acciones de Tutela en contra del Departamento-Secretaría Seccional de Salud y Protección Social y a otras autorizaciones expedidas por el ente territotial departamental</t>
  </si>
  <si>
    <t>Contratación de mediana complejidad</t>
  </si>
  <si>
    <t>Celmira Duque Cardona</t>
  </si>
  <si>
    <t xml:space="preserve">Prestar servicios de salud de mediana  alta complejidad  para la población pobre  de Antioquia no cubierta con subsidios a la demanda y  dar soporte a la red pública de hospitales de Antioquia y apoyar la referencia y contra referencia de pacientes. </t>
  </si>
  <si>
    <t xml:space="preserve">Diana Ceballos </t>
  </si>
  <si>
    <t xml:space="preserve">Realizar la auditoría  de cobros y recobros a la facturación radicada en la SSSA por servicios y tecnologías no cubiertos por el plan de beneficios, para los afiliados al Régimen Subsidiado del Departamento de Antioquia </t>
  </si>
  <si>
    <t>Apoyo administrativo a la prestación de servicos de salud</t>
  </si>
  <si>
    <t>Jorge Balbín Quiros</t>
  </si>
  <si>
    <t xml:space="preserve">Prestar el servicio de transporte terrestre automotor para apoyar la gestión de la Direccion de atención a las personas- . Secretaría Seccional de Salud y Protección Social </t>
  </si>
  <si>
    <t>Se traslada CDP para Subsecretaría Logistica</t>
  </si>
  <si>
    <t>Beatriz Lopera</t>
  </si>
  <si>
    <t>Prestar el servicio de apoyo logístico para realizar la asesoría, asistencia técnica e inspección y vigilancia  en la  normatividad que regula el sistema General de Seguridad Social en Salud a los Actores del Sistema en los municipios del Departamento de Antioquia.”</t>
  </si>
  <si>
    <t>Se hace en conjunto con el Proyecto fortalecimiento del Aseguramiento</t>
  </si>
  <si>
    <t>SOCORRO SALAZAR SANTAMARIA</t>
  </si>
  <si>
    <t>Suministro de planta eléctrica de  emergencia y conexiones para las dependencias del Hangar 71.</t>
  </si>
  <si>
    <t>Nicolás Antonio Montoya Calle</t>
  </si>
  <si>
    <t>3838959</t>
  </si>
  <si>
    <t>nicolas.montoya@antioquia.gov.co</t>
  </si>
  <si>
    <t>Tasa de mortalidad general</t>
  </si>
  <si>
    <t>Mejoramiento de la capacidad de respuesta institucional en salud ante emergencias y desastres, para impactar la
mortalidad Medellín, Antioquia, Occidente</t>
  </si>
  <si>
    <t>23-0010</t>
  </si>
  <si>
    <t>Muertes por emergencias y desastres</t>
  </si>
  <si>
    <t>*Gestión del riesgo de desastres
*Gestionar solicitudes servicios de salud</t>
  </si>
  <si>
    <t>CDP se traslada a la Secretaría General</t>
  </si>
  <si>
    <t>Mantenimiento preventivo y correctivo con suministro de repuestos de las unidades del sistema ininterrumpido de potencia (UPS) instalados en el Centro Administrativo Departamental CAD y sedes externas.</t>
  </si>
  <si>
    <t>Modernización del sistema de aire acondicionado del CRUE Departamental y mantenimiento a otros equipos de aire acondicionado del hangar 71</t>
  </si>
  <si>
    <t>Santiago Marín</t>
  </si>
  <si>
    <t>Santiago Marin</t>
  </si>
  <si>
    <t>Prestación de servicios de operador de telefonía celular para la Gobernación de Antioquia</t>
  </si>
  <si>
    <t>*Gestión del Proyecto
* Gestión del riesgo de desastres
*Gestionar solicitudes servicios de salud
*Asesoría y Asistecia Técnica
*Inspección y Vigilancia</t>
  </si>
  <si>
    <t>CDP se traslada a la Direccion de Bienes</t>
  </si>
  <si>
    <t>Suministro de dantrolene para la atención de hipertermia maligna en el Departamento de Antioquia</t>
  </si>
  <si>
    <t>Luis Fernando Gallego Arango</t>
  </si>
  <si>
    <t>3839798</t>
  </si>
  <si>
    <t>infraccionesmisionmedica@antioquia.gov.co</t>
  </si>
  <si>
    <t>*Gestionar solicitudes servicios de salud</t>
  </si>
  <si>
    <t>Prestar el servicio de apoyo logístico para realizar asesorías y actividades orientadas a mejorar la capacidad de respuesta institucional en salud ante emergencias y desastres.</t>
  </si>
  <si>
    <t>*Gestión del Proyecto
* Gestión del riesgo de desastres
*Asesoría y Asistecia Técnica</t>
  </si>
  <si>
    <t>Socorro Stella Salazar Santamaría</t>
  </si>
  <si>
    <t>Adquisición e instalación de diademas telefónicas con sus respectivos adaptadores modular y de corriente, para el Centro Regulador de Urgencias, Emergencias y Desastres -CRUE- del Departamento de Antioquia-Secretaría Seccional de Salud y Protección Social.</t>
  </si>
  <si>
    <t>*Gestión del Proyecto
* Gestión del riesgo de desastres
*Gestionar solicitudes servicios de salud</t>
  </si>
  <si>
    <t>Janeth Fernanda Llano Saavedra</t>
  </si>
  <si>
    <t>Adquisición de kits educativos para la promoción de la donación de sangre</t>
  </si>
  <si>
    <t>Victoria Eugenia Villegas Cardenas</t>
  </si>
  <si>
    <t>3839950</t>
  </si>
  <si>
    <t>victoria.villegas@antioquia.gov.co</t>
  </si>
  <si>
    <t xml:space="preserve">Adquisición de equipos audiovisuales y accesorios para la sala de crisis del Centro Regulador de Urgencias, Emergencias -CRUE- </t>
  </si>
  <si>
    <t>Servidor de la Subsecretaria Logística</t>
  </si>
  <si>
    <t>CDP se traslada a la Subsecretaría Logistica</t>
  </si>
  <si>
    <t>Servidor de la subsecretaria logistica</t>
  </si>
  <si>
    <t>Alquiler de infraestructura para el sistema de radiocomunicaciones de la Gobernación de Antioquia</t>
  </si>
  <si>
    <t>Enlaces Inalámbricos Digitales S.A.S.</t>
  </si>
  <si>
    <t>Inicia en 2017, con vigencia futura aprobada 2018; se solicitará vigencia futura para adición y prórroga  y darle así continuidad en 2019</t>
  </si>
  <si>
    <t>Luis Fernando Gallego Arango (Financiero - Administrativo)
Ingeniero sistemas o electrónico (Técnica)</t>
  </si>
  <si>
    <t>Proveer al CRUE Departamental,  medicamentos, insumos médico-quirúrgicos, antídotos, equipos y demás elementos que apoyen a la red de prestadores de servicios de salud para la atención oportuna de la población antioqueña afectada por situaciones de urgencia, emergencia o desastre.</t>
  </si>
  <si>
    <t>*Gestión del riesgo de desastres
* Gestionar solicitudes de servicios de salud</t>
  </si>
  <si>
    <t>Prestar el servicio de asesoría, asistencia técnica y apoyo a la gestión a la secretaría seccional de salud y protección social de Antioquia en las acciones planteadas en el plan territorial de salud en el marco del plan decenal de salud pública en el Departamento (CRUE y Servicios de atención en salud)</t>
  </si>
  <si>
    <t>10  meses</t>
  </si>
  <si>
    <t>*Gestión del Proyecto
* Gestión del riesgo de desastres
*Gestionar solicitudes servicios de salud
*Asesoría y Asistencia Técnica</t>
  </si>
  <si>
    <t>CES</t>
  </si>
  <si>
    <t>Apoyar a la Secretaría Seccional de Salud y Protección Social de Antioquia en las actividades de vigilancia, prevención y promoción de tumores malignos priorizados en salud pública; para prevenir y mitigar el cáncer en la población infantil y mujeres con cáncer de mama y cérvix</t>
  </si>
  <si>
    <t>Mary Ruth Brome Bohóquez</t>
  </si>
  <si>
    <t xml:space="preserve">Profesional Universitaria Area salud </t>
  </si>
  <si>
    <t>3835381</t>
  </si>
  <si>
    <t>mary.brome@antioquia.gov.co</t>
  </si>
  <si>
    <t xml:space="preserve"> Incidencia de  VIH/SIDA</t>
  </si>
  <si>
    <t>Fortalecimiento estilos de vida saludables y atención de condiciones no trasmisibles</t>
  </si>
  <si>
    <t>10-0029</t>
  </si>
  <si>
    <t xml:space="preserve">Tasa de mortalidad general, Incidencia de  VIH/SIDA, Implementación de la estrategia de maternidad segura y prevención del aborto inseguro en los municipios </t>
  </si>
  <si>
    <t xml:space="preserve">Asesoria y asistencia tecnica, viglancia epidemiologiac y gestion de insumos </t>
  </si>
  <si>
    <t>Apoyar a los municipios del Departamento de Antioquia con acciones de asesoría y asistencia técnica, en promoción de la salud mental y prevención del consumo de sustancias psicoactivas, en el marco de las acciones de la Política nacional de reducción del consumo de sustancias psicoactivas y su impacto.</t>
  </si>
  <si>
    <t>Dora María Gómez</t>
  </si>
  <si>
    <t>3839910</t>
  </si>
  <si>
    <t>dora.gomez@antioquia.gov.co</t>
  </si>
  <si>
    <t>Municipios con Políticas públicas de salud mental implementadas</t>
  </si>
  <si>
    <t>Fortalecimiento de La Convivencia Social y Salud Mental en Todo El Departamento, Antioquia, Occidente</t>
  </si>
  <si>
    <t>10-0031</t>
  </si>
  <si>
    <t>Porcentaje  de Municipios con Políticas públicas de salud mental implementadas</t>
  </si>
  <si>
    <t>Asesoria y asistencia técnica a los actores del sistema de SGSSS</t>
  </si>
  <si>
    <t>Apoyar la Asesoria y Asistencia Tecnica en lo previsto en la dimensión Convivencia y Salud Mental: diferentes violencias, Trastornos Mentales.</t>
  </si>
  <si>
    <t>Evaluar el nivel de resiliencia en los jóvenes del Departamento de Antioquia, aplicando el instrumento JJ63.</t>
  </si>
  <si>
    <t>Adquirir insumos generales para el funcionamiento del Laboratorio Departamental de Salud Pública de Antioquia</t>
  </si>
  <si>
    <t>Adriana González Arboleda</t>
  </si>
  <si>
    <t>3835677</t>
  </si>
  <si>
    <t>adriana.gonzalez@antioquia.gov.co</t>
  </si>
  <si>
    <t>Fortalecer la capacidad resolutiva de los hospitales públicos, teniendo en cuenta su sostenibilidad financiera</t>
  </si>
  <si>
    <t>Fortalecimiento del Laboratorio Departamental de Salud Pública de Antioquia Todo El Departamento, Antioquia, Occidente-LABORATORIO</t>
  </si>
  <si>
    <t>01-0028</t>
  </si>
  <si>
    <t>Laboratorios de la Red del departamento con programa de control de calidad externo implementado</t>
  </si>
  <si>
    <t>Adquirir Equipos y suministros de laboratorio, de medición, de observación yde pruebas (Equipos)</t>
  </si>
  <si>
    <t>Suministrar servicios de Mantenimiento de Equipos de Laboratorio</t>
  </si>
  <si>
    <t>Mantenimiento Equipos de Laboratorio</t>
  </si>
  <si>
    <t>Arrendar el bien inmueble para el funcionamiento del Laboratorio Departamental de Salud Pública de Antioquia.</t>
  </si>
  <si>
    <t>Jojhan Esdivier Lujan Valencia</t>
  </si>
  <si>
    <t xml:space="preserve">Profesional Universitario Area salud </t>
  </si>
  <si>
    <t>3835419</t>
  </si>
  <si>
    <t>jhojan.lujan@antioquia.gov.co</t>
  </si>
  <si>
    <t>Servicios de operación de arriendo</t>
  </si>
  <si>
    <t>Corporación para investigaciones biológicas CIB</t>
  </si>
  <si>
    <t>Adquirir reactivos para la vigilancia en salud pública, y control de calidad en las diferentes áreras del Laboratorio Departamental de Salud Pública de Antioquia</t>
  </si>
  <si>
    <t>Fortalecimiento del LDSPA de Antioquia</t>
  </si>
  <si>
    <t>Fortalecimiento del LDSA de Antioquia</t>
  </si>
  <si>
    <t>Vigilancia, control, asesoria y asistencia tecnica</t>
  </si>
  <si>
    <t>Tecnica, Administrativa, Financiera y Logistica</t>
  </si>
  <si>
    <t>Adquisición de reactivos  para la vigilancia microbiológica y epidemiológica de los eventos de origen bacteriano y afines para el Laboratorio Departamental de Salud Pública de Antioquia</t>
  </si>
  <si>
    <t>Adquirir Equipos y suministros de laboratorio, de medición, de observación yde pruebas (Insumos)</t>
  </si>
  <si>
    <t>Servicio de recolección, transporte y entrega de muestras biologicas desde el LDSPA hacia el Instituto Nacional de Salud y/o a la Secretaría Distrital de Bogotá, además de algunos municipios del departamento de antioquia.</t>
  </si>
  <si>
    <t>Adriana Echeverrí</t>
  </si>
  <si>
    <t>3835400</t>
  </si>
  <si>
    <t>adriana.echeverri@antioquia.gov.co</t>
  </si>
  <si>
    <t>Realizar mantenimiento preventivo y/o correctivo de los equipos Vidas Blue, Tempo y dos (2) equipos Vitek del LDSP de Antioquia</t>
  </si>
  <si>
    <t>Mantenimiento equipo absorción atomica y de Crioscopio</t>
  </si>
  <si>
    <t>Adquirir reactivos para realizar la vigilancia y el control de calidad de Dengue, Sarampión, Rubeola, Varicela, Papera, pruebas complementarias de VIH, HTLV I/II, Hepatitis C en el Laboratorio Departamental, de salud pública de Antioquia</t>
  </si>
  <si>
    <t>Realizar el mantenimiento preventivo y/o correctivo al equipo Espectofotómetro Ultravioleta Visible del área fisicoquímica de alimentos del Laboratorio Departamental de Salud Pública de Antioquia.</t>
  </si>
  <si>
    <t>Angela Jaramillo Peña</t>
  </si>
  <si>
    <t>angela.jaramillo@antioquia.gov.co</t>
  </si>
  <si>
    <t>Suministrar los reactivos indispensables para realizar las pruebas diagnósticas y de control de calidad para TSH neonatal en papel de filtro como apoyo a la vigilancia y control sanitarios.</t>
  </si>
  <si>
    <t>Adquirir láminas cuantificadas, para la ejecución de la Evaluación Externa del Desempeño directa e indirecta de la baciloscopia de tuberculosis a la red de laboratorios de micobacterias  del departamento de Antioquia.</t>
  </si>
  <si>
    <t>Suministrar  reactivos para diagnóstico y control de calidad de eventos de interés en Salud Publica de las áreas de Virología y Bancos de Sangre en el Laboratorio Departamental de Salud Pública de la Secretaría Seccional de Salud y Protección Social de Antioquia, como apoyo a la vigilancia y control sanitario del Departamento de Antioquia.</t>
  </si>
  <si>
    <t>Suministrar reactivos (estuches de sueros y células) para cumplir actividades del control de calidad a la Red de Bancos de Sangre, Servicios de Transfusión y Laboratorios clínicos de tercer nivel de complejidad que realizan pruebas de Virología y Laboratorios Clinicos que realicen pesquisa neonatal del departamento de Antioquia, que por competencia le corresponde a la Secretaría Seccional de Salud y Protección Social de Antioquia</t>
  </si>
  <si>
    <t>Analizador Directo de Mercurio para análisis de muestras sólidas, semisólidas y líquidas</t>
  </si>
  <si>
    <t>Brindar Atención psicosocial a población víctima del conflicito armado</t>
  </si>
  <si>
    <t>Alexandra Gallo Tabares</t>
  </si>
  <si>
    <t>3835169</t>
  </si>
  <si>
    <t>alexandra.gallo@antioquia.gov.co</t>
  </si>
  <si>
    <t xml:space="preserve">Mantener la tasa de víctimas de violencia intrafamiliar </t>
  </si>
  <si>
    <t xml:space="preserve">Fortalecimiento de la convicencia social y salud mental en todo el departamento de Antioquia </t>
  </si>
  <si>
    <t xml:space="preserve">Número de personas que reciben atención psicosocial a las víctimas del conflicto armado en el Departmento de Antioquia </t>
  </si>
  <si>
    <t>Atención psicosocial a población víctima del conflicito armado</t>
  </si>
  <si>
    <t>Alexandra Gallo</t>
  </si>
  <si>
    <t>Apoyar la gestión de vigilancia en Salud Pública, Asesoría, Asistencia Técnica, de la Infancia y la  Salud Sexual y Reproductiva del Departamento de Antioquia</t>
  </si>
  <si>
    <t>Luz Myriam Cano Velásquez
Alexandra Porras Cárdenas</t>
  </si>
  <si>
    <t>3839907
3185381</t>
  </si>
  <si>
    <t>luzmyriam.cano@antioquia.gov.co
alexandra.porras@antioquia.gov.co</t>
  </si>
  <si>
    <t>Mortalidad General</t>
  </si>
  <si>
    <t>Protección al desarrollo integral de los niños y niñas del Todo El Departamento, Antioquia, Occidente</t>
  </si>
  <si>
    <t>07-0078</t>
  </si>
  <si>
    <t>Mortalidad en menores de 1 año y en menores de 5 años</t>
  </si>
  <si>
    <t>Asesoría y Asistencia Técnica y Vigilancia Epidemiológica de los eventos de interés en la infancia</t>
  </si>
  <si>
    <t>7965</t>
  </si>
  <si>
    <t>Universidad de Antioquia - Grupo NACER</t>
  </si>
  <si>
    <t>Adquirir preservativos para apoyar las acciones de promoción de la salud y prevención de la enfermedad en temas de salud sexual y reproductiva,  en los municipios de Antioquia.</t>
  </si>
  <si>
    <t>Alexandra Porras Cárdenas</t>
  </si>
  <si>
    <t>alexandra.porras@antioquia.gov.co</t>
  </si>
  <si>
    <t xml:space="preserve">Tasa de mortalidad general, Razón de mortalidad materna por causas directas, Embarazos de 10 a 14 años, Embarazos de 15 a 19 años, Incidencia de  VIH/SIDA, Implementación de la estrategia de maternidad segura y prevención del aborto inseguro en los municipios, Servicios en Salud Amigables implementados para Adolescentes y Jóvenes. Estrategia de información, educación y comunicación para la prevención basada en información correcta sobre la situación de VIH/SIDA y comportamientos de riesgo en los municipios </t>
  </si>
  <si>
    <t xml:space="preserve">Fortalecimiento de la sexualidad y de los derechos sexuales y reproductivos </t>
  </si>
  <si>
    <t>01-0037</t>
  </si>
  <si>
    <t xml:space="preserve">Tasa de mortalidad general, Razón de mortalidad materna por causas directas, Embarazos de 10 a 14 años, Embarazos de 15 a 19 años, Incidencia de  VIH/SIDA, Implementación de la estrategia de maternidad segura y prevención del aborto inseguro en los municipios ,  Servicios en Salud Amigables implementados para Adolescentes y Jóvenes. Estrategia de información, educación y comunicación para la prevención basada en información correcta sobre la situación de VIH/SIDA y comportamientos de riesgo en los municipios </t>
  </si>
  <si>
    <t xml:space="preserve">Asesoria y asistencia tecnica, vigilancia epidemiologica,  campaña IEC VIH  , Gestion de insumos </t>
  </si>
  <si>
    <t>Fortaleceminiento en la implementación de la estrategia de IAMI Integral</t>
  </si>
  <si>
    <t>Gladis Bedoya</t>
  </si>
  <si>
    <t>3835385</t>
  </si>
  <si>
    <t>saludpublica.san@antioquia.gov.co</t>
  </si>
  <si>
    <t>Proporción de Bajo Peso al Nacer
Instituciones Públicas Prestadoras de Servicios de Salud con asistencia técnica e implementación de la normatividad vigente de la vigilancia nutricional y atención de la mujer gestante y el bajo peso al nacer
Instituciones Públicas Prestadoras de Servicios de salud con asistencia técnica para la implementación en la normatividad vigente para la vigilancia de la morbilidad y mortalidad por desnutrición en los menores de 5 años
Instituciones Públicas Prestadoras de Servicios de salud con vigilancia nutricional de los eventos de notificación obligatoria en los municipios</t>
  </si>
  <si>
    <t xml:space="preserve">Fortalecimiento en alimentación y nutrición desde la salud Pública </t>
  </si>
  <si>
    <t>07-0080</t>
  </si>
  <si>
    <t xml:space="preserve">Actores del sistema aplicando el conocimiento técnico para la detección oportuna  y atención con calidad  de la malnutrición en la población materno - infantil
Secretarías de Salud  e IPS Municipales  con procesos de Vigilancia nutricional implementados para los eventos de notificación obligatoria, necesarios para la toma de decisiones con enfoque intersectorial 
</t>
  </si>
  <si>
    <t xml:space="preserve">Apoyar el proceso de gestión - desarrollo de capacidades en los actores del sistema, a través de asesoría y asistencia técnica directa en los  municipios del Departamento 
Apoyar el proceso de vigilancia nutricional en salud pública  de los eventos nutricionales  de interés en salud pública, según lineamientos del Instituto Nacional de Salud en los municipios del Departamento </t>
  </si>
  <si>
    <t>Desarrollar acciones para apoyar la gestión del Programa Control de Tuberculosis, Lepra y Programa Ampliado de Inmunizaciones en el marco del Plan Decenal de Salud Pública, Dimensión 6 Vida Saludable y Enfermedades Transmisibles, en el Departamento de Antioquia</t>
  </si>
  <si>
    <t>Marcela Arrubla Villa</t>
  </si>
  <si>
    <t>3839882</t>
  </si>
  <si>
    <t>marcela.arrubla@antioquia.gov.co</t>
  </si>
  <si>
    <t>Coberturas de triple viral en niños de 1 año de edad.</t>
  </si>
  <si>
    <t>Fortalecimiento del PAI en los componentes de vacunación,vigilancia epidemiologica de inmunoprevenibles, tuberculosis y lepra en los actores del SGSSS Todo El Departamento, Antioquia, Occidente</t>
  </si>
  <si>
    <t>Actores asesorados y Acciones de vigilancia SP</t>
  </si>
  <si>
    <t xml:space="preserve">Asesoría para competencias PAI y otras. Vigilancia SP PAI y otras. Gestionar insumos PAI y otras. </t>
  </si>
  <si>
    <t>Realizar monitoreo y seguimiento a la gestión en Salud Pública de las Direcciones Locales de Salud (DLS), Entidades Administradoras de Planes de Beneficios (EAPB) e Instituciones Prestadoras de Servicios Públicas y Privada (IPS) del Departamento de Antioquia, específicamente con relación a la ejecución de las acciones de promoción de la salud, gestión del riesgo individual y colectivo y la gestión de la salud pública</t>
  </si>
  <si>
    <t>Gustavo Adolfo Posada</t>
  </si>
  <si>
    <t>3835386</t>
  </si>
  <si>
    <t>gustavo.posada@antioquia.gov.co</t>
  </si>
  <si>
    <t>Tasa Mortalidad Genera</t>
  </si>
  <si>
    <t>Fortalecimiento de la vigilancia en salud pública a los actores SGSSS Todo El
Departamento, Antioquia, Occidente</t>
  </si>
  <si>
    <t>01-0045</t>
  </si>
  <si>
    <t>Numero de actores de SGSSS vigilados</t>
  </si>
  <si>
    <t>Monitoreo y seguimiento a la gestión de las acciones de salud pública en las EAPB e IPS</t>
  </si>
  <si>
    <t>Carlos Mario Tamayo
Gloria Isabel Escobar</t>
  </si>
  <si>
    <t>3835377</t>
  </si>
  <si>
    <t>norelly.areiza@antioquia.gov.co</t>
  </si>
  <si>
    <t>Acciones de vigilancia en salud publica</t>
  </si>
  <si>
    <t>07-0079</t>
  </si>
  <si>
    <t xml:space="preserve">Protección de la salud con perspectivas de género y enfoque étnico diferencial </t>
  </si>
  <si>
    <t>Beatriz I Lopera Montoya</t>
  </si>
  <si>
    <t>profesional universitaria area de salud</t>
  </si>
  <si>
    <t>3839941</t>
  </si>
  <si>
    <t>beatriz.loperamontoya@antioquia.gov.co</t>
  </si>
  <si>
    <t>inspección y vigilancia a las  Direcciones locales de salud, empreasasadministradoras de planes de beneficio y de prestadores de servicios de salud</t>
  </si>
  <si>
    <t>Fortalecimiento de la Inspección, Vigilancia y Control Prestadores del Sistema Obligatorio de Salud</t>
  </si>
  <si>
    <t>01-0042</t>
  </si>
  <si>
    <t>visitas de inspección vigilancia y control y de asesoria y asistencia tecnica a los actores del SGSSS</t>
  </si>
  <si>
    <t>El cdp trasladado a Secretaria General</t>
  </si>
  <si>
    <t>Beatriz I Lopera M</t>
  </si>
  <si>
    <t>Tecnica, Juridica y Financiera</t>
  </si>
  <si>
    <t>Modernización de la Red Prestadora de Servicios de Salud</t>
  </si>
  <si>
    <t>01-0041</t>
  </si>
  <si>
    <t>En el marco de la celebración del Día Mundial del  Donante voluntario realizar el reconocimiento a los Donantes voluntario y Habitual de Sangre y a Entidades e Instituciones Amigas de la Donación.</t>
  </si>
  <si>
    <t>Victoria Eugenia Villegas</t>
  </si>
  <si>
    <t xml:space="preserve">profesional universitario </t>
  </si>
  <si>
    <t xml:space="preserve"> 01-0041</t>
  </si>
  <si>
    <t>Celebar el dia mundial del donante voluntario</t>
  </si>
  <si>
    <t>Victoria Eugenia villegas</t>
  </si>
  <si>
    <t>Fortalecer la red publica hospitalaria del Departamento de Antioquia mediante la construcción de la fase final del Hospital Cesar Uribe Piedrahita del Municipio de Caucasia a traves de la SSSA en interacción con la Secretaría de Infraestructura</t>
  </si>
  <si>
    <t>Sandra Angulo</t>
  </si>
  <si>
    <t>sandra.angulo@antioquia.gov.co</t>
  </si>
  <si>
    <t>ESE intervenidas en infraestructura física</t>
  </si>
  <si>
    <t xml:space="preserve">Tipo B1: Supervisión e Interventoría Técnica </t>
  </si>
  <si>
    <t>Tecnica, Juridica y Financiera, administrativa, Interventoria</t>
  </si>
  <si>
    <t>ortalecimiento de la Inspección, Vigilancia y Control Prestadores del Sistema Obligatorio de Salud</t>
  </si>
  <si>
    <t>Contratar los servicios de un operador logístico que ejecute los programas de bienestar social y mejoramiento de la calidad de vida de los servidores publicos, los jubilados y pensionsados y sus beneficiarios directos, adscritos a la Secretaría Seccional de Salud y Protección Social de Antioquia. COMFENALCO ANTIOQUIA</t>
  </si>
  <si>
    <t>ERIKA MARIA TORRES FLOREZ</t>
  </si>
  <si>
    <t>PROFESIONAL UNIVERSITARIO</t>
  </si>
  <si>
    <t>3839888</t>
  </si>
  <si>
    <t>erika.torres@antioquia.gov.co</t>
  </si>
  <si>
    <t xml:space="preserve">Línea Estratégica 7: Gobernanza y buen Gobierno
</t>
  </si>
  <si>
    <t>Componente:Bienestar laboral y calidad de vida</t>
  </si>
  <si>
    <t>Programa 1: Fortalecimiento del bienestar laboral y mejoramiento de la  calidad de vida.</t>
  </si>
  <si>
    <t>10-0030</t>
  </si>
  <si>
    <t>Personas atendidas en  los programas de bienestar laboral y calidad de vida</t>
  </si>
  <si>
    <t>Capacitación y adiestramiento del recurso humano de la SSSA.</t>
  </si>
  <si>
    <t>20499 Y 20501</t>
  </si>
  <si>
    <t>COMFENALCO ANTIOQUIA</t>
  </si>
  <si>
    <t>Suministrar el apoyo logistico necasario para el desarrollo de los programa de capacitacion, adiestramiento y preparación para el retiro laboral  para los servidores públicos de la Secretaria Seccional de Salud y Protección Social de de Antioquia.</t>
  </si>
  <si>
    <t>GLORIA ISABEL ESCOBAR MORALES</t>
  </si>
  <si>
    <t>3839734</t>
  </si>
  <si>
    <t>gloriaisabel.escobar@antioquia.gov.co</t>
  </si>
  <si>
    <t xml:space="preserve">Satisfacer las necesidades de bienestar social y aprovechamiento del tiempo libre de los servidores, jubilados y beneficiarios directos de la Secretaria Seccional de Salud y Protección Social de Antioquia.
</t>
  </si>
  <si>
    <t>CDP trasladado a Gestión Humana</t>
  </si>
  <si>
    <t>Prestar servicios para la iniciación deportiva, desarrollo de las actividades deportivas y recreativas, implementación deportiva y de actividad física para los servidores públicos adscritos a la Secretaria Seccional de Salud y Protección Social de Antioquia y sus beneficiarios directos.  FEDELIAN</t>
  </si>
  <si>
    <t xml:space="preserve">Aprovechamiento del tiempo libre de los servidores y beneficiarios directos de la Secretaria Seccional de Salud y Protección Social de Antioquia. Decreto No.20150000908 de marzo 10 de 2015 (nómina)
</t>
  </si>
  <si>
    <t>ASOCIACION DE ORGANIZACIONES DEPORTIVAS EN ANTIOQUIA - FEDELIAN</t>
  </si>
  <si>
    <t>Realizar el mantenimiento preventivo, correctivo, calibración de equipos y suministro de repuestos para los equipos de la cadena de frío de la SSSA</t>
  </si>
  <si>
    <t xml:space="preserve">Maria del Rosario Manrique Alzate </t>
  </si>
  <si>
    <t>rosario.manrique@antioquia.gov.co</t>
  </si>
  <si>
    <t>99-9999</t>
  </si>
  <si>
    <t>Blana Isabel Restrepo</t>
  </si>
  <si>
    <t>Suministro y distribucion de elementos de papeleria y utilies de oficina</t>
  </si>
  <si>
    <t>Maria Ines Ochoa</t>
  </si>
  <si>
    <t>Suministro y distribucion de elementos de cafeteria</t>
  </si>
  <si>
    <t>Suministro y distribucion de elementos de aseo</t>
  </si>
  <si>
    <t>Luz Marina Martinez</t>
  </si>
  <si>
    <t>Elborar otros materiales (papeleria)</t>
  </si>
  <si>
    <t>Maria del Rosario Manrique</t>
  </si>
  <si>
    <t>Suministro equipos y bienes muebles  para las dependencias de la Gobernacion de Antioquia.</t>
  </si>
  <si>
    <t>Mria Ines Ochoa</t>
  </si>
  <si>
    <t>Mantenimiento integral (preventivo y/o correctivo) con suministro de repuestos para los vehiculos de propiedad del Departamento</t>
  </si>
  <si>
    <t>Babinton Florez</t>
  </si>
  <si>
    <t>Mantenimiento planta fisica de la Gobernacion  y de las sedes alternas</t>
  </si>
  <si>
    <t>Suministro de combustible para los vehiculos de propiedad del Departamento</t>
  </si>
  <si>
    <t xml:space="preserve">Suministro de combustible gas natural comprimido para uso vehicular y rectificacion </t>
  </si>
  <si>
    <t xml:space="preserve">Contratar el servicio de vigilancia privada, fija, armada,canina y sin arma para el Centro Administrativo Departamental, sus sedes alternas y la Fabrica de Licores y Alcoholes de Antioquia </t>
  </si>
  <si>
    <t>Sergio Alexander Romero</t>
  </si>
  <si>
    <t>Prestacion del servicio de mensajeria expresa que comprenda la recepcion, recoleccion, acopio y entrega personalizada de envios de correspondencia de la Gobernacion de Antioquia y demas objetos postales a nivel local, nacional e internacional, baqjo estandares de celeridad y garantias del servicio in house.</t>
  </si>
  <si>
    <t>Marino Gutierrez</t>
  </si>
  <si>
    <t>Servicio de impresión, fotocopiado fax y scaner, bajo la modalidad de outsourcing para atender la demanda de las distintas dependencias de la Gobernacion de Antioquia, incluyendo Hardware y software, administracion, insumos, papel y recurso humano.</t>
  </si>
  <si>
    <t>Ruth Natalia Restrepo</t>
  </si>
  <si>
    <t>Contratar los seguros que garanticen la proteccion de los activos e intereses patrimoniales, bienes propios y de aquellos por los cuales es legalmente responsable la SSSA.</t>
  </si>
  <si>
    <t>Diana Marcela David</t>
  </si>
  <si>
    <t>Suscripcion a prensa informativa-El Colombiano</t>
  </si>
  <si>
    <t>Contrato de prestacion de servicios de fumigacion integral contra plagas nocivas a la salud publica en las instalaciones del Centro Administrativo Departamental y en las sedes externas.</t>
  </si>
  <si>
    <t>Prestar el servicio de recarga de extintores</t>
  </si>
  <si>
    <t>Dotar a los funcionarios del almacén y de la SSSA de los elementos de protección personal necesarios para realizar actividades de recepción, almacenamiento y distribución de materiales, que son indispensables para la conservación de los biológicos del PAI.</t>
  </si>
  <si>
    <t>Roberto Hernadez</t>
  </si>
  <si>
    <t>Prestacion de servicios de operador de telefonia celular con suministro y/o reposicion de equipo</t>
  </si>
  <si>
    <t>Suministrar tiquetes aéreos para garantizar el desplazamiento de los servidores de la Secretaria Seccional de Salud y Protección Social de Antioquia en comisión oficial y/ o eventos de capacitación</t>
  </si>
  <si>
    <t>Erika Torres Florez</t>
  </si>
  <si>
    <t>Clasificacion, ordenacion descripcion y servicio de almacenaje de documentos correspondientes a los fondos documentales de la Gobernacion de Antioquia, incluyendo materiales y unidades de conservacion</t>
  </si>
  <si>
    <t>Clasificacion, ordenacion descripcion digitalizacion certificada, idexacion, cargue en el sistema de gestion documental mercurio correspondientes a los documentos de archivos de gestion de las diferentes dependencias de la Gobernacion de Antioquia bajo la modalidad</t>
  </si>
  <si>
    <t>Prestar servicios de apoyo a la gestión mediante la realización de publicaciones en prensa</t>
  </si>
  <si>
    <t>Sebastian Espinosa</t>
  </si>
  <si>
    <t>Presta servicio de apoyo logístico en los eventos programados por la Secretaria Seccional de Salud y Protección Social de Antioquia en el Departamento de Antioquia</t>
  </si>
  <si>
    <t>María Claudia Noreña Henao</t>
  </si>
  <si>
    <t>3839806</t>
  </si>
  <si>
    <t>Inspeccion y Vigilancia a las Direcciones Locales de Salud, Empresas Administradoras de planes de beneficios y Prestadores de Servicios de Salud</t>
  </si>
  <si>
    <t>Fortalecimienti Institucional de la Secretaria Seccional de Salud y Protección Social de Antioquia y de los actores del SGSSS, todo el Departamento, Antioquia, Occidente</t>
  </si>
  <si>
    <t>Asesoria y Asistencia Tecnica a las S, DLS, EPS y de mas actores del Sistema SGSSS</t>
  </si>
  <si>
    <t>21855         21856  21857         21858  21860          21861      21862  21864</t>
  </si>
  <si>
    <t>En el Contrato de Apoyo Logístico de la Secretaria Seccional de Salud y Protección Social de Antioquia, están incluidos 8 Proyectos: 1. Dirección de Factores de Riesgo “Mejoramiento de la capacidad de respuesta institucional en salud ante emergencias y desastres, para impactar la mortalidad Medellín, Antioquia, Occidente” $64.227.491- Servicio de atención en salud a la población pobre y vulnerable Medellín, Antioquia, Occidente. - $20.794.717 - Fortalecimiento del aseguramiento en salud de la población del Departamento Antioquia. - $50.000.000. 2. Dirección factores de Riesgo “Fortalecimiento de la vigilancia sanitaria de la calidad de los medicamentos y afines todo el Departamento, Antioquia, occidente. $42.936.774 - Fortalecimiento de la vigilancia epidemiológica, prevención y control de las intoxicaciones por sustancias químicas en el Departamento de Antioquia. - $27.088.856 - Fortalecimiento de la vigilancia sanitaria en el uso de radiaciones y en la oferta de servicios de seguridad y salud en el trabajo todo el Departamento, Antioquia, Occidente. - $29.386.337. 3. Dirección de gestión Integral de Recursos “Fortalecimiento del recurso humano y del clima laboral SSSA Antioquia, Occidente 2 “ $250.000.000. 4. Subsecretaria de Protección Social “Fortalecimiento institucional de la secretaria Seccional de Salud y Protección Social de Antioquia y de los actores del SGSSS todo el Departamento, Antioquia, Occidente” $40.000.000</t>
  </si>
  <si>
    <t>Adquirir sueros para la atención de eventos ocasionados por corales y alacranes en el Departamento de Antioquia.</t>
  </si>
  <si>
    <t>Mejoramiento de la capacidad de respuesta institucional en salud ante emergencias y desastres, para impactar la mortalidad Medellín, Antioquia, Occidente</t>
  </si>
  <si>
    <t>Gestión del riesgo de desastres</t>
  </si>
  <si>
    <t>Total general</t>
  </si>
  <si>
    <t>Designar estudiantes de las universidades públicas para la realización de la práctica académica, con el fin de brindar apoyo a la gestión del Departamento de Antioquia y sus subregiones durante el año de 2018.
Nota: La competencia para la contratación de este objeto es de la Secretaría de Gestión Humana y Desarrollo Organizacional - Dirección de Desarrollo Organizacional, el proceso será adelantado por dicha dependencia y entregado el CDP respectivo para su contratación (Centro de Costos 112000F124)</t>
  </si>
  <si>
    <t xml:space="preserve">Blanca Margarita Granda Cortes/La supervisión del contrato la realiza la Secretaría de Gestión Humana y Desarrollo Organizacional - Dirección de Desarrollo Organizacional </t>
  </si>
  <si>
    <t xml:space="preserve">Designar estudiantes de las universidades públicas  para la realización de la práctica académica, con el fin de brindar apoyo a la gestión del Departamento de Antioquia y sus regiones durante el segundo semestre  de 2018.
Nota: La competencia para la contratación de este objeto es de la Secretaría de Gestión Humana y Desarrollo Organizacional - Dirección de Desarrollo Organizacional, el proceso será adelantado por dicha dependencia y entregado el CDP respectivo para su contratación (Centro de Costos 112000F124)
</t>
  </si>
  <si>
    <t>Blanca Margarita Granda Cortes/La supervisión del contrato la realiza la Secretaría de Gestión Humana y Desarrollo Organizacional - Dirección de Desarrollo Organizacional - Maribel Barrientos y/o Diego Fernando Bedoya</t>
  </si>
  <si>
    <t>Procesos Inscritos 17/07/2018</t>
  </si>
  <si>
    <t>En Blanco</t>
  </si>
  <si>
    <t>0% Procesos con CDP, sin iniciar</t>
  </si>
  <si>
    <t>33% Estudios Previos publicados en el SECOP</t>
  </si>
  <si>
    <t>66% Con Resolucion y/o Carta de aceptacion</t>
  </si>
  <si>
    <t>100% Con RPC y minuta elaborada</t>
  </si>
  <si>
    <t>Nivel Cumplimiento (indicador del SIG)</t>
  </si>
  <si>
    <t>DEPENDENCIA</t>
  </si>
  <si>
    <t>Ejecucion Contratacion Junio 2018</t>
  </si>
  <si>
    <t>Ultima Fecha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</si>
</sst>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20"/>
      <color indexed="8"/>
      <name val="Arial"/>
      <family val="2"/>
    </font>
    <font>
      <b/>
      <sz val="14"/>
      <color indexed="8"/>
      <name val="Arial"/>
      <family val="2"/>
    </font>
    <font>
      <b/>
      <sz val="26"/>
      <name val="Calibri"/>
      <family val="2"/>
      <scheme val="minor"/>
    </font>
    <font>
      <b/>
      <sz val="20"/>
      <name val="Arial"/>
      <family val="2"/>
    </font>
    <font>
      <b/>
      <sz val="12"/>
      <name val="Arial"/>
      <family val="2"/>
    </font>
    <font>
      <b/>
      <sz val="10"/>
      <name val="Arial"/>
      <family val="2"/>
    </font>
    <font>
      <b/>
      <sz val="11"/>
      <name val="Arial"/>
      <family val="2"/>
    </font>
    <font>
      <b/>
      <sz val="9"/>
      <name val="Arial"/>
      <family val="2"/>
    </font>
    <font>
      <sz val="11"/>
      <name val="Calibri"/>
      <family val="2"/>
      <scheme val="minor"/>
    </font>
    <font>
      <sz val="8"/>
      <name val="Calibri"/>
      <family val="2"/>
      <scheme val="minor"/>
    </font>
    <font>
      <b/>
      <sz val="10"/>
      <name val="Verdana"/>
      <family val="2"/>
    </font>
    <font>
      <b/>
      <sz val="8"/>
      <name val="Arial"/>
      <family val="2"/>
    </font>
    <font>
      <sz val="8"/>
      <name val="Arial"/>
      <family val="2"/>
    </font>
    <font>
      <u/>
      <sz val="11"/>
      <color theme="10"/>
      <name val="Calibri"/>
      <family val="2"/>
      <scheme val="minor"/>
    </font>
    <font>
      <sz val="10"/>
      <name val="Verdana"/>
      <family val="2"/>
    </font>
    <font>
      <sz val="10"/>
      <name val="Calibri"/>
      <scheme val="minor"/>
    </font>
    <font>
      <sz val="10"/>
      <color theme="1"/>
      <name val="Calibri"/>
      <family val="2"/>
      <scheme val="minor"/>
    </font>
    <font>
      <sz val="10"/>
      <name val="Calibri"/>
      <family val="2"/>
      <scheme val="minor"/>
    </font>
    <font>
      <u/>
      <sz val="10"/>
      <color theme="10"/>
      <name val="Calibri"/>
      <family val="2"/>
      <scheme val="minor"/>
    </font>
    <font>
      <sz val="8"/>
      <color theme="1"/>
      <name val="Calibri"/>
      <scheme val="minor"/>
    </font>
    <font>
      <sz val="8"/>
      <name val="Arial"/>
    </font>
    <font>
      <b/>
      <sz val="10"/>
      <name val="Calibri"/>
      <family val="2"/>
      <scheme val="minor"/>
    </font>
    <font>
      <b/>
      <sz val="8"/>
      <color indexed="8"/>
      <name val="Arial"/>
      <family val="2"/>
    </font>
    <font>
      <sz val="8"/>
      <color indexed="8"/>
      <name val="Arial"/>
      <family val="2"/>
    </font>
    <font>
      <sz val="10"/>
      <name val="Arial"/>
      <family val="2"/>
    </font>
    <font>
      <b/>
      <sz val="9"/>
      <color theme="1"/>
      <name val="Arial"/>
      <family val="2"/>
    </font>
    <font>
      <sz val="6"/>
      <name val="Arial"/>
      <family val="2"/>
    </font>
    <font>
      <b/>
      <sz val="10"/>
      <color theme="1"/>
      <name val="Calibri"/>
      <family val="2"/>
      <scheme val="minor"/>
    </font>
    <font>
      <b/>
      <sz val="10"/>
      <name val="Calibri"/>
      <family val="2"/>
    </font>
    <font>
      <sz val="9"/>
      <color theme="1"/>
      <name val="Calibri"/>
      <family val="2"/>
      <scheme val="minor"/>
    </font>
    <font>
      <u/>
      <sz val="10"/>
      <name val="Calibri"/>
      <family val="2"/>
      <scheme val="minor"/>
    </font>
    <font>
      <b/>
      <u/>
      <sz val="10"/>
      <color rgb="FFFF0000"/>
      <name val="Calibri"/>
      <family val="2"/>
      <scheme val="minor"/>
    </font>
    <font>
      <sz val="9"/>
      <color indexed="81"/>
      <name val="Tahoma"/>
      <family val="2"/>
    </font>
    <font>
      <sz val="11"/>
      <name val="Arial"/>
      <family val="2"/>
    </font>
    <font>
      <sz val="10"/>
      <color rgb="FFFF0000"/>
      <name val="Arial"/>
      <family val="2"/>
    </font>
    <font>
      <b/>
      <sz val="9"/>
      <color indexed="81"/>
      <name val="Tahoma"/>
      <family val="2"/>
    </font>
    <font>
      <sz val="9"/>
      <name val="Arial"/>
      <family val="2"/>
    </font>
    <font>
      <b/>
      <sz val="12"/>
      <name val="Calibri"/>
      <family val="2"/>
      <scheme val="minor"/>
    </font>
    <font>
      <sz val="8"/>
      <color rgb="FF3D3D3D"/>
      <name val="Arial"/>
      <family val="2"/>
    </font>
    <font>
      <sz val="8"/>
      <color indexed="81"/>
      <name val="Tahoma"/>
      <family val="2"/>
    </font>
    <font>
      <sz val="10"/>
      <color rgb="FFFF0000"/>
      <name val="Calibri"/>
      <family val="2"/>
      <scheme val="minor"/>
    </font>
    <font>
      <sz val="8"/>
      <color rgb="FFFF0000"/>
      <name val="Arial"/>
      <family val="2"/>
    </font>
    <font>
      <b/>
      <sz val="14"/>
      <name val="Calibri"/>
      <family val="2"/>
      <scheme val="minor"/>
    </font>
    <font>
      <strike/>
      <sz val="10"/>
      <color rgb="FFFF0000"/>
      <name val="Arial"/>
      <family val="2"/>
    </font>
    <font>
      <strike/>
      <sz val="10"/>
      <color rgb="FFFF0000"/>
      <name val="Calibri"/>
      <family val="2"/>
      <scheme val="minor"/>
    </font>
    <font>
      <strike/>
      <sz val="8"/>
      <color rgb="FFFF0000"/>
      <name val="Arial"/>
      <family val="2"/>
    </font>
    <font>
      <b/>
      <sz val="10"/>
      <color rgb="FFFF0000"/>
      <name val="Calibri"/>
      <family val="2"/>
      <scheme val="minor"/>
    </font>
    <font>
      <sz val="9"/>
      <color rgb="FFFF0000"/>
      <name val="Arial"/>
      <family val="2"/>
    </font>
    <font>
      <b/>
      <strike/>
      <sz val="11"/>
      <color indexed="10"/>
      <name val="Calibri"/>
      <family val="2"/>
      <scheme val="minor"/>
    </font>
    <font>
      <strike/>
      <sz val="11"/>
      <color indexed="10"/>
      <name val="Calibri"/>
      <family val="2"/>
      <scheme val="minor"/>
    </font>
    <font>
      <sz val="11"/>
      <color indexed="10"/>
      <name val="Calibri"/>
      <family val="2"/>
      <scheme val="minor"/>
    </font>
    <font>
      <strike/>
      <sz val="9"/>
      <color indexed="10"/>
      <name val="Tahoma"/>
      <family val="2"/>
    </font>
    <font>
      <b/>
      <strike/>
      <sz val="9"/>
      <color indexed="10"/>
      <name val="Tahoma"/>
      <family val="2"/>
    </font>
    <font>
      <sz val="10"/>
      <color rgb="FF252525"/>
      <name val="Arial"/>
      <family val="2"/>
    </font>
  </fonts>
  <fills count="15">
    <fill>
      <patternFill patternType="none"/>
    </fill>
    <fill>
      <patternFill patternType="gray125"/>
    </fill>
    <fill>
      <patternFill patternType="solid">
        <fgColor theme="4"/>
      </patternFill>
    </fill>
    <fill>
      <patternFill patternType="solid">
        <fgColor theme="3"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53E303"/>
        <bgColor indexed="64"/>
      </patternFill>
    </fill>
    <fill>
      <patternFill patternType="solid">
        <fgColor theme="9" tint="0.59999389629810485"/>
        <bgColor indexed="64"/>
      </patternFill>
    </fill>
    <fill>
      <patternFill patternType="solid">
        <fgColor theme="4"/>
        <bgColor indexed="64"/>
      </patternFill>
    </fill>
    <fill>
      <patternFill patternType="solid">
        <fgColor rgb="FFDBE5F1"/>
        <bgColor indexed="64"/>
      </patternFill>
    </fill>
    <fill>
      <patternFill patternType="solid">
        <fgColor rgb="FFFFFF99"/>
        <bgColor indexed="64"/>
      </patternFill>
    </fill>
    <fill>
      <patternFill patternType="solid">
        <fgColor rgb="FF99FF99"/>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theme="4" tint="0.39997558519241921"/>
      </bottom>
      <diagonal/>
    </border>
    <border>
      <left/>
      <right/>
      <top style="thin">
        <color theme="4" tint="0.39997558519241921"/>
      </top>
      <bottom/>
      <diagonal/>
    </border>
  </borders>
  <cellStyleXfs count="8">
    <xf numFmtId="0" fontId="0" fillId="0" borderId="0"/>
    <xf numFmtId="9" fontId="1" fillId="0" borderId="0" applyFont="0" applyFill="0" applyBorder="0" applyAlignment="0" applyProtection="0"/>
    <xf numFmtId="0" fontId="3" fillId="2" borderId="0" applyNumberFormat="0" applyBorder="0" applyAlignment="0" applyProtection="0"/>
    <xf numFmtId="0" fontId="15" fillId="9" borderId="0">
      <alignment horizontal="center" vertical="center"/>
    </xf>
    <xf numFmtId="0" fontId="18" fillId="0" borderId="0" applyNumberFormat="0" applyFill="0" applyBorder="0" applyAlignment="0" applyProtection="0"/>
    <xf numFmtId="49" fontId="19" fillId="0" borderId="0">
      <alignment horizontal="left" vertical="center"/>
    </xf>
    <xf numFmtId="0" fontId="29" fillId="0" borderId="0"/>
    <xf numFmtId="0" fontId="18" fillId="0" borderId="0" applyNumberFormat="0" applyFill="0" applyBorder="0" applyAlignment="0" applyProtection="0"/>
  </cellStyleXfs>
  <cellXfs count="91">
    <xf numFmtId="0" fontId="0" fillId="0" borderId="0" xfId="0"/>
    <xf numFmtId="0" fontId="4"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4" fillId="0" borderId="0" xfId="0" applyFont="1" applyFill="1"/>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applyAlignment="1">
      <alignment horizont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7" fillId="3" borderId="11" xfId="0" applyFont="1" applyFill="1" applyBorder="1" applyAlignment="1">
      <alignment horizontal="center"/>
    </xf>
    <xf numFmtId="0" fontId="7" fillId="3" borderId="12"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8" fillId="4" borderId="1" xfId="0" applyFont="1" applyFill="1" applyBorder="1" applyAlignment="1">
      <alignment horizontal="center" vertical="center"/>
    </xf>
    <xf numFmtId="0" fontId="0" fillId="0" borderId="2" xfId="0" applyBorder="1"/>
    <xf numFmtId="0" fontId="0" fillId="0" borderId="13" xfId="0" applyBorder="1"/>
    <xf numFmtId="0" fontId="10" fillId="5" borderId="14" xfId="0" applyFont="1" applyFill="1" applyBorder="1" applyAlignment="1">
      <alignment horizontal="center" vertical="center" wrapText="1"/>
    </xf>
    <xf numFmtId="0" fontId="0" fillId="0" borderId="15" xfId="0" applyBorder="1"/>
    <xf numFmtId="0" fontId="0" fillId="0" borderId="4" xfId="0" applyBorder="1"/>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0" fillId="0" borderId="6" xfId="0" applyBorder="1"/>
    <xf numFmtId="0" fontId="0" fillId="0" borderId="19" xfId="0" applyBorder="1"/>
    <xf numFmtId="0" fontId="0" fillId="0" borderId="20" xfId="0" applyBorder="1"/>
    <xf numFmtId="0" fontId="10" fillId="5" borderId="16" xfId="0" applyFont="1" applyFill="1" applyBorder="1" applyAlignment="1">
      <alignment horizontal="center" vertical="center" wrapText="1"/>
    </xf>
    <xf numFmtId="0" fontId="0" fillId="0" borderId="18" xfId="0" applyBorder="1"/>
    <xf numFmtId="0" fontId="0" fillId="0" borderId="17" xfId="0" applyBorder="1"/>
    <xf numFmtId="0" fontId="11" fillId="6" borderId="21" xfId="0" applyFont="1" applyFill="1" applyBorder="1" applyAlignment="1">
      <alignment horizontal="center" vertical="center"/>
    </xf>
    <xf numFmtId="0" fontId="11" fillId="6" borderId="0" xfId="0" applyFont="1" applyFill="1" applyBorder="1" applyAlignment="1">
      <alignment horizontal="center" vertical="center"/>
    </xf>
    <xf numFmtId="0" fontId="12" fillId="7" borderId="0"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3" fillId="2" borderId="23" xfId="2" applyFont="1" applyBorder="1" applyAlignment="1" applyProtection="1">
      <alignment horizontal="center" vertical="center" wrapText="1"/>
    </xf>
    <xf numFmtId="0" fontId="12" fillId="8" borderId="14" xfId="0" applyFont="1" applyFill="1" applyBorder="1" applyAlignment="1">
      <alignment horizontal="center" vertical="center"/>
    </xf>
    <xf numFmtId="0" fontId="0" fillId="0" borderId="24" xfId="0" applyBorder="1"/>
    <xf numFmtId="0" fontId="11" fillId="6" borderId="24" xfId="0" applyFont="1" applyFill="1" applyBorder="1" applyAlignment="1">
      <alignment horizontal="center" vertical="center"/>
    </xf>
    <xf numFmtId="0" fontId="11" fillId="6" borderId="19" xfId="0" applyFont="1" applyFill="1" applyBorder="1" applyAlignment="1">
      <alignment horizontal="center" vertical="center"/>
    </xf>
    <xf numFmtId="0" fontId="12" fillId="7"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4" fillId="0" borderId="0" xfId="0" applyFont="1" applyFill="1"/>
    <xf numFmtId="0" fontId="13" fillId="2" borderId="24" xfId="2" applyFont="1" applyBorder="1" applyAlignment="1" applyProtection="1">
      <alignment horizontal="center" vertical="top" wrapText="1"/>
    </xf>
    <xf numFmtId="0" fontId="13" fillId="2" borderId="5" xfId="2" applyFont="1" applyBorder="1" applyAlignment="1" applyProtection="1">
      <alignment horizontal="center" vertical="top" wrapText="1"/>
    </xf>
    <xf numFmtId="0" fontId="13" fillId="2" borderId="20" xfId="2" applyFont="1" applyBorder="1" applyAlignment="1" applyProtection="1">
      <alignment horizontal="center" vertical="top" wrapText="1"/>
    </xf>
    <xf numFmtId="0" fontId="13" fillId="2" borderId="25" xfId="2" applyFont="1" applyBorder="1" applyAlignment="1" applyProtection="1">
      <alignment horizontal="center" vertical="top" wrapText="1"/>
    </xf>
    <xf numFmtId="0" fontId="13" fillId="2" borderId="5" xfId="2" applyFont="1" applyBorder="1" applyAlignment="1" applyProtection="1">
      <alignment horizontal="center" vertical="center" wrapText="1"/>
    </xf>
    <xf numFmtId="0" fontId="16" fillId="10" borderId="25" xfId="3" applyFont="1" applyFill="1" applyBorder="1" applyAlignment="1" applyProtection="1">
      <alignment horizontal="center" vertical="center" wrapText="1"/>
    </xf>
    <xf numFmtId="0" fontId="16" fillId="10" borderId="0" xfId="3" applyFont="1" applyFill="1" applyBorder="1" applyAlignment="1" applyProtection="1">
      <alignment horizontal="center" vertical="center" wrapText="1"/>
    </xf>
    <xf numFmtId="0" fontId="16" fillId="10" borderId="5" xfId="2" applyFont="1" applyFill="1" applyBorder="1" applyAlignment="1">
      <alignment horizontal="center" vertical="center" wrapText="1"/>
    </xf>
    <xf numFmtId="0" fontId="16" fillId="10" borderId="5" xfId="3" applyFont="1" applyFill="1" applyBorder="1" applyAlignment="1" applyProtection="1">
      <alignment horizontal="center" vertical="center" wrapText="1"/>
    </xf>
    <xf numFmtId="0" fontId="16" fillId="10" borderId="14" xfId="3" applyFont="1" applyFill="1" applyBorder="1" applyAlignment="1" applyProtection="1">
      <alignment horizontal="center" vertical="center" wrapText="1"/>
    </xf>
    <xf numFmtId="0" fontId="17" fillId="11" borderId="5" xfId="2" applyFont="1" applyFill="1" applyBorder="1" applyAlignment="1">
      <alignment horizontal="center" vertical="center" wrapText="1"/>
    </xf>
    <xf numFmtId="0" fontId="17" fillId="11" borderId="4" xfId="2" applyFont="1" applyFill="1" applyBorder="1" applyAlignment="1">
      <alignment horizontal="center" vertical="center" wrapText="1"/>
    </xf>
    <xf numFmtId="0" fontId="17" fillId="12" borderId="4" xfId="2" applyFont="1" applyFill="1" applyBorder="1" applyAlignment="1">
      <alignment horizontal="center" vertical="center" wrapText="1"/>
    </xf>
    <xf numFmtId="0" fontId="17" fillId="12" borderId="5" xfId="2" applyFont="1" applyFill="1" applyBorder="1" applyAlignment="1">
      <alignment horizontal="center" vertical="center" wrapText="1"/>
    </xf>
    <xf numFmtId="49" fontId="20" fillId="0" borderId="5" xfId="5"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2" fillId="0" borderId="5" xfId="0" applyFont="1" applyFill="1" applyBorder="1" applyAlignment="1">
      <alignment horizontal="justify" vertical="center" wrapText="1"/>
    </xf>
    <xf numFmtId="17" fontId="20" fillId="0" borderId="5"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3" fontId="21" fillId="0" borderId="5" xfId="0" applyNumberFormat="1" applyFont="1" applyFill="1" applyBorder="1" applyAlignment="1">
      <alignment horizontal="center" vertical="center" wrapText="1"/>
    </xf>
    <xf numFmtId="49" fontId="22" fillId="0" borderId="5" xfId="5" applyNumberFormat="1" applyFont="1" applyFill="1" applyBorder="1" applyAlignment="1">
      <alignment horizontal="center" vertical="center" wrapText="1"/>
    </xf>
    <xf numFmtId="0" fontId="23" fillId="0" borderId="5" xfId="4" applyFont="1" applyBorder="1" applyAlignment="1">
      <alignment horizontal="center" vertical="center" wrapText="1"/>
    </xf>
    <xf numFmtId="0" fontId="21" fillId="13" borderId="5" xfId="0" applyFont="1" applyFill="1" applyBorder="1" applyAlignment="1">
      <alignment horizontal="center" vertical="center" wrapText="1"/>
    </xf>
    <xf numFmtId="0" fontId="24" fillId="13" borderId="5" xfId="0" applyFont="1" applyFill="1" applyBorder="1" applyAlignment="1">
      <alignment horizontal="center" vertical="center" wrapText="1"/>
    </xf>
    <xf numFmtId="0" fontId="25" fillId="13" borderId="5" xfId="0" applyFont="1" applyFill="1" applyBorder="1" applyAlignment="1">
      <alignment horizontal="center" vertical="center" wrapText="1"/>
    </xf>
    <xf numFmtId="15" fontId="25" fillId="13" borderId="5" xfId="0" applyNumberFormat="1" applyFont="1" applyFill="1" applyBorder="1" applyAlignment="1">
      <alignment horizontal="center" vertical="center" wrapText="1"/>
    </xf>
    <xf numFmtId="0" fontId="17" fillId="13" borderId="5" xfId="0" applyFont="1" applyFill="1" applyBorder="1" applyAlignment="1">
      <alignment horizontal="center" vertical="center" wrapText="1"/>
    </xf>
    <xf numFmtId="9" fontId="25" fillId="13" borderId="5" xfId="1" applyNumberFormat="1" applyFont="1" applyFill="1" applyBorder="1" applyAlignment="1">
      <alignment horizontal="center" vertical="center" wrapText="1"/>
    </xf>
    <xf numFmtId="0" fontId="22" fillId="13" borderId="5"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0" borderId="0" xfId="0" applyNumberFormat="1"/>
    <xf numFmtId="9" fontId="0" fillId="0" borderId="0" xfId="1" applyFont="1"/>
    <xf numFmtId="0" fontId="2" fillId="14" borderId="0" xfId="0" applyFont="1" applyFill="1" applyBorder="1" applyAlignment="1">
      <alignment horizontal="left"/>
    </xf>
    <xf numFmtId="0" fontId="2" fillId="14" borderId="0" xfId="0" applyNumberFormat="1" applyFont="1" applyFill="1" applyBorder="1"/>
    <xf numFmtId="0" fontId="0" fillId="0" borderId="27" xfId="0" applyNumberFormat="1" applyBorder="1"/>
    <xf numFmtId="0" fontId="0" fillId="0" borderId="0" xfId="0" applyAlignment="1">
      <alignment horizontal="left" vertical="top" wrapText="1"/>
    </xf>
    <xf numFmtId="0" fontId="0" fillId="0" borderId="27" xfId="0" applyBorder="1" applyAlignment="1">
      <alignment horizontal="left" vertical="top" wrapText="1"/>
    </xf>
    <xf numFmtId="9" fontId="2" fillId="14" borderId="0" xfId="1" applyFont="1" applyFill="1" applyBorder="1"/>
    <xf numFmtId="0" fontId="0" fillId="0" borderId="0" xfId="0" applyAlignment="1">
      <alignment horizontal="center"/>
    </xf>
    <xf numFmtId="0" fontId="0" fillId="14" borderId="26" xfId="0" applyFont="1" applyFill="1" applyBorder="1" applyAlignment="1">
      <alignment horizontal="center" vertical="center" wrapText="1"/>
    </xf>
    <xf numFmtId="9" fontId="0" fillId="14" borderId="26" xfId="0" applyNumberFormat="1" applyFont="1" applyFill="1" applyBorder="1" applyAlignment="1">
      <alignment horizontal="center" vertical="center" wrapText="1"/>
    </xf>
    <xf numFmtId="14" fontId="0" fillId="0" borderId="0" xfId="0" applyNumberFormat="1"/>
  </cellXfs>
  <cellStyles count="8">
    <cellStyle name="BodyStyle" xfId="5"/>
    <cellStyle name="Diseño" xfId="6"/>
    <cellStyle name="Énfasis1" xfId="2" builtinId="29"/>
    <cellStyle name="HeaderStyle" xfId="3"/>
    <cellStyle name="Hipervínculo" xfId="4" builtinId="8"/>
    <cellStyle name="Hipervínculo 5" xfId="7"/>
    <cellStyle name="Normal" xfId="0" builtinId="0"/>
    <cellStyle name="Porcentaje" xfId="1" builtinId="5"/>
  </cellStyles>
  <dxfs count="18">
    <dxf>
      <fill>
        <patternFill>
          <bgColor theme="9" tint="0.59996337778862885"/>
        </patternFill>
      </fill>
    </dxf>
    <dxf>
      <fill>
        <patternFill>
          <bgColor theme="9" tint="0.59996337778862885"/>
        </patternFill>
      </fill>
    </dxf>
    <dxf>
      <fill>
        <patternFill>
          <bgColor theme="9" tint="0.59996337778862885"/>
        </patternFill>
      </fill>
    </dxf>
    <dxf>
      <fill>
        <patternFill>
          <bgColor rgb="FFFEBAC0"/>
        </patternFill>
      </fill>
    </dxf>
    <dxf>
      <font>
        <condense val="0"/>
        <extend val="0"/>
        <color indexed="20"/>
      </font>
      <fill>
        <patternFill>
          <bgColor indexed="45"/>
        </patternFill>
      </fill>
    </dxf>
    <dxf>
      <fill>
        <patternFill patternType="none">
          <bgColor indexed="65"/>
        </patternFill>
      </fill>
    </dxf>
    <dxf>
      <font>
        <condense val="0"/>
        <extend val="0"/>
        <color indexed="20"/>
      </font>
      <fill>
        <patternFill>
          <bgColor indexed="45"/>
        </patternFill>
      </fill>
    </dxf>
    <dxf>
      <fill>
        <patternFill patternType="none">
          <bgColor indexed="65"/>
        </patternFill>
      </fill>
    </dxf>
    <dxf>
      <font>
        <condense val="0"/>
        <extend val="0"/>
        <color indexed="20"/>
      </font>
      <fill>
        <patternFill>
          <bgColor indexed="45"/>
        </patternFill>
      </fill>
    </dxf>
    <dxf>
      <fill>
        <patternFill patternType="none">
          <bgColor indexed="65"/>
        </patternFill>
      </fill>
    </dxf>
    <dxf>
      <font>
        <condense val="0"/>
        <extend val="0"/>
        <color indexed="20"/>
      </font>
      <fill>
        <patternFill>
          <bgColor indexed="45"/>
        </patternFill>
      </fill>
    </dxf>
    <dxf>
      <fill>
        <patternFill patternType="none">
          <bgColor indexed="65"/>
        </patternFill>
      </fill>
    </dxf>
    <dxf>
      <font>
        <condense val="0"/>
        <extend val="0"/>
        <color indexed="20"/>
      </font>
      <fill>
        <patternFill>
          <bgColor indexed="45"/>
        </patternFill>
      </fill>
    </dxf>
    <dxf>
      <fill>
        <patternFill patternType="none">
          <bgColor indexed="65"/>
        </patternFill>
      </fill>
    </dxf>
    <dxf>
      <font>
        <condense val="0"/>
        <extend val="0"/>
        <color indexed="20"/>
      </font>
      <fill>
        <patternFill>
          <bgColor indexed="45"/>
        </patternFill>
      </fill>
    </dxf>
    <dxf>
      <fill>
        <patternFill patternType="none">
          <bgColor indexed="65"/>
        </patternFill>
      </fill>
    </dxf>
    <dxf>
      <font>
        <condense val="0"/>
        <extend val="0"/>
        <color indexed="20"/>
      </font>
      <fill>
        <patternFill>
          <bgColor indexed="4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250031</xdr:colOff>
      <xdr:row>0</xdr:row>
      <xdr:rowOff>0</xdr:rowOff>
    </xdr:from>
    <xdr:to>
      <xdr:col>1</xdr:col>
      <xdr:colOff>516731</xdr:colOff>
      <xdr:row>5</xdr:row>
      <xdr:rowOff>250031</xdr:rowOff>
    </xdr:to>
    <xdr:pic>
      <xdr:nvPicPr>
        <xdr:cNvPr id="2" name="Imagen 1">
          <a:extLst>
            <a:ext uri="{FF2B5EF4-FFF2-40B4-BE49-F238E27FC236}">
              <a16:creationId xmlns:a16="http://schemas.microsoft.com/office/drawing/2014/main" id="{48E42621-F71F-41C1-9B54-25DE6C524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250031" y="0"/>
          <a:ext cx="1771650" cy="1259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25</xdr:col>
      <xdr:colOff>1596764</xdr:colOff>
      <xdr:row>1109</xdr:row>
      <xdr:rowOff>0</xdr:rowOff>
    </xdr:from>
    <xdr:ext cx="304800" cy="626724"/>
    <xdr:sp macro="" textlink="">
      <xdr:nvSpPr>
        <xdr:cNvPr id="3" name="AutoShape 1" descr="https://mail.google.com/mail/ca/u/0/?ui=2&amp;ik=864f0ae915&amp;view=att&amp;th=13e6c022eefca757&amp;attid=0.0.1&amp;disp=emb&amp;zw&amp;atsh=1">
          <a:extLst>
            <a:ext uri="{FF2B5EF4-FFF2-40B4-BE49-F238E27FC236}">
              <a16:creationId xmlns:a16="http://schemas.microsoft.com/office/drawing/2014/main" id="{86D36E68-923A-41C7-8988-0999899BA8CD}"/>
            </a:ext>
          </a:extLst>
        </xdr:cNvPr>
        <xdr:cNvSpPr>
          <a:spLocks noChangeAspect="1" noChangeArrowheads="1"/>
        </xdr:cNvSpPr>
      </xdr:nvSpPr>
      <xdr:spPr bwMode="auto">
        <a:xfrm>
          <a:off x="48345464" y="19690080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264527</xdr:colOff>
      <xdr:row>1027</xdr:row>
      <xdr:rowOff>17318</xdr:rowOff>
    </xdr:from>
    <xdr:ext cx="304800" cy="626724"/>
    <xdr:sp macro="" textlink="">
      <xdr:nvSpPr>
        <xdr:cNvPr id="4" name="AutoShape 1" descr="https://mail.google.com/mail/ca/u/0/?ui=2&amp;ik=864f0ae915&amp;view=att&amp;th=13e6c022eefca757&amp;attid=0.0.1&amp;disp=emb&amp;zw&amp;atsh=1">
          <a:extLst>
            <a:ext uri="{FF2B5EF4-FFF2-40B4-BE49-F238E27FC236}">
              <a16:creationId xmlns:a16="http://schemas.microsoft.com/office/drawing/2014/main" id="{62ADA3D9-8DA5-44FC-98EC-962C2988E6F5}"/>
            </a:ext>
          </a:extLst>
        </xdr:cNvPr>
        <xdr:cNvSpPr>
          <a:spLocks noChangeAspect="1" noChangeArrowheads="1"/>
        </xdr:cNvSpPr>
      </xdr:nvSpPr>
      <xdr:spPr bwMode="auto">
        <a:xfrm>
          <a:off x="55804802" y="132776768"/>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1683327</xdr:colOff>
      <xdr:row>901</xdr:row>
      <xdr:rowOff>0</xdr:rowOff>
    </xdr:from>
    <xdr:ext cx="304800" cy="626724"/>
    <xdr:sp macro="" textlink="">
      <xdr:nvSpPr>
        <xdr:cNvPr id="5" name="AutoShape 1" descr="https://mail.google.com/mail/ca/u/0/?ui=2&amp;ik=864f0ae915&amp;view=att&amp;th=13e6c022eefca757&amp;attid=0.0.1&amp;disp=emb&amp;zw&amp;atsh=1">
          <a:extLst>
            <a:ext uri="{FF2B5EF4-FFF2-40B4-BE49-F238E27FC236}">
              <a16:creationId xmlns:a16="http://schemas.microsoft.com/office/drawing/2014/main" id="{E6FDACF0-1C29-4667-BE2D-48C05F752296}"/>
            </a:ext>
          </a:extLst>
        </xdr:cNvPr>
        <xdr:cNvSpPr>
          <a:spLocks noChangeAspect="1" noChangeArrowheads="1"/>
        </xdr:cNvSpPr>
      </xdr:nvSpPr>
      <xdr:spPr bwMode="auto">
        <a:xfrm>
          <a:off x="50775177" y="37909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515216</xdr:colOff>
      <xdr:row>901</xdr:row>
      <xdr:rowOff>0</xdr:rowOff>
    </xdr:from>
    <xdr:ext cx="304800" cy="626724"/>
    <xdr:sp macro="" textlink="">
      <xdr:nvSpPr>
        <xdr:cNvPr id="6" name="AutoShape 1" descr="https://mail.google.com/mail/ca/u/0/?ui=2&amp;ik=864f0ae915&amp;view=att&amp;th=13e6c022eefca757&amp;attid=0.0.1&amp;disp=emb&amp;zw&amp;atsh=1">
          <a:extLst>
            <a:ext uri="{FF2B5EF4-FFF2-40B4-BE49-F238E27FC236}">
              <a16:creationId xmlns:a16="http://schemas.microsoft.com/office/drawing/2014/main" id="{4CF238DF-FAE4-4FF8-AECE-E4218CD07DBD}"/>
            </a:ext>
          </a:extLst>
        </xdr:cNvPr>
        <xdr:cNvSpPr>
          <a:spLocks noChangeAspect="1" noChangeArrowheads="1"/>
        </xdr:cNvSpPr>
      </xdr:nvSpPr>
      <xdr:spPr bwMode="auto">
        <a:xfrm>
          <a:off x="49607066" y="37909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307822</xdr:colOff>
      <xdr:row>1091</xdr:row>
      <xdr:rowOff>28575</xdr:rowOff>
    </xdr:from>
    <xdr:ext cx="304800" cy="626724"/>
    <xdr:sp macro="" textlink="">
      <xdr:nvSpPr>
        <xdr:cNvPr id="7" name="AutoShape 1" descr="https://mail.google.com/mail/ca/u/0/?ui=2&amp;ik=864f0ae915&amp;view=att&amp;th=13e6c022eefca757&amp;attid=0.0.1&amp;disp=emb&amp;zw&amp;atsh=1">
          <a:extLst>
            <a:ext uri="{FF2B5EF4-FFF2-40B4-BE49-F238E27FC236}">
              <a16:creationId xmlns:a16="http://schemas.microsoft.com/office/drawing/2014/main" id="{DAEF0821-DFB4-4556-B709-DCD26EA8C5E6}"/>
            </a:ext>
          </a:extLst>
        </xdr:cNvPr>
        <xdr:cNvSpPr>
          <a:spLocks noChangeAspect="1" noChangeArrowheads="1"/>
        </xdr:cNvSpPr>
      </xdr:nvSpPr>
      <xdr:spPr bwMode="auto">
        <a:xfrm>
          <a:off x="55848097" y="183537225"/>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901</xdr:row>
      <xdr:rowOff>0</xdr:rowOff>
    </xdr:from>
    <xdr:ext cx="304800" cy="595493"/>
    <xdr:sp macro="" textlink="">
      <xdr:nvSpPr>
        <xdr:cNvPr id="8" name="AutoShape 1" descr="https://mail.google.com/mail/ca/u/0/?ui=2&amp;ik=864f0ae915&amp;view=att&amp;th=13e6c022eefca757&amp;attid=0.0.1&amp;disp=emb&amp;zw&amp;atsh=1">
          <a:extLst>
            <a:ext uri="{FF2B5EF4-FFF2-40B4-BE49-F238E27FC236}">
              <a16:creationId xmlns:a16="http://schemas.microsoft.com/office/drawing/2014/main" id="{33075C34-5506-45AF-BE4B-8188BC149719}"/>
            </a:ext>
          </a:extLst>
        </xdr:cNvPr>
        <xdr:cNvSpPr>
          <a:spLocks noChangeAspect="1" noChangeArrowheads="1"/>
        </xdr:cNvSpPr>
      </xdr:nvSpPr>
      <xdr:spPr bwMode="auto">
        <a:xfrm>
          <a:off x="45571930" y="37909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1090</xdr:row>
      <xdr:rowOff>9525</xdr:rowOff>
    </xdr:from>
    <xdr:ext cx="304800" cy="626724"/>
    <xdr:sp macro="" textlink="">
      <xdr:nvSpPr>
        <xdr:cNvPr id="9" name="AutoShape 1" descr="https://mail.google.com/mail/ca/u/0/?ui=2&amp;ik=864f0ae915&amp;view=att&amp;th=13e6c022eefca757&amp;attid=0.0.1&amp;disp=emb&amp;zw&amp;atsh=1">
          <a:extLst>
            <a:ext uri="{FF2B5EF4-FFF2-40B4-BE49-F238E27FC236}">
              <a16:creationId xmlns:a16="http://schemas.microsoft.com/office/drawing/2014/main" id="{07BF323D-911B-401D-85FF-9E5B4D0ADD6C}"/>
            </a:ext>
          </a:extLst>
        </xdr:cNvPr>
        <xdr:cNvSpPr>
          <a:spLocks noChangeAspect="1" noChangeArrowheads="1"/>
        </xdr:cNvSpPr>
      </xdr:nvSpPr>
      <xdr:spPr bwMode="auto">
        <a:xfrm>
          <a:off x="58677022" y="182870475"/>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32</xdr:col>
      <xdr:colOff>1890704</xdr:colOff>
      <xdr:row>1109</xdr:row>
      <xdr:rowOff>86591</xdr:rowOff>
    </xdr:from>
    <xdr:ext cx="304800" cy="626724"/>
    <xdr:sp macro="" textlink="">
      <xdr:nvSpPr>
        <xdr:cNvPr id="10" name="AutoShape 1" descr="https://mail.google.com/mail/ca/u/0/?ui=2&amp;ik=864f0ae915&amp;view=att&amp;th=13e6c022eefca757&amp;attid=0.0.1&amp;disp=emb&amp;zw&amp;atsh=1">
          <a:extLst>
            <a:ext uri="{FF2B5EF4-FFF2-40B4-BE49-F238E27FC236}">
              <a16:creationId xmlns:a16="http://schemas.microsoft.com/office/drawing/2014/main" id="{F895FCCF-84E2-42DC-B333-0FF3EDE7AA88}"/>
            </a:ext>
          </a:extLst>
        </xdr:cNvPr>
        <xdr:cNvSpPr>
          <a:spLocks noChangeAspect="1" noChangeArrowheads="1"/>
        </xdr:cNvSpPr>
      </xdr:nvSpPr>
      <xdr:spPr bwMode="auto">
        <a:xfrm>
          <a:off x="57430979" y="196987391"/>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384022</xdr:colOff>
      <xdr:row>1034</xdr:row>
      <xdr:rowOff>25977</xdr:rowOff>
    </xdr:from>
    <xdr:ext cx="304800" cy="626724"/>
    <xdr:sp macro="" textlink="">
      <xdr:nvSpPr>
        <xdr:cNvPr id="11" name="AutoShape 1" descr="https://mail.google.com/mail/ca/u/0/?ui=2&amp;ik=864f0ae915&amp;view=att&amp;th=13e6c022eefca757&amp;attid=0.0.1&amp;disp=emb&amp;zw&amp;atsh=1">
          <a:extLst>
            <a:ext uri="{FF2B5EF4-FFF2-40B4-BE49-F238E27FC236}">
              <a16:creationId xmlns:a16="http://schemas.microsoft.com/office/drawing/2014/main" id="{1EC0C9CF-6897-458D-957A-3D1611E99073}"/>
            </a:ext>
          </a:extLst>
        </xdr:cNvPr>
        <xdr:cNvSpPr>
          <a:spLocks noChangeAspect="1" noChangeArrowheads="1"/>
        </xdr:cNvSpPr>
      </xdr:nvSpPr>
      <xdr:spPr bwMode="auto">
        <a:xfrm>
          <a:off x="55924297" y="141491277"/>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912513</xdr:colOff>
      <xdr:row>967</xdr:row>
      <xdr:rowOff>0</xdr:rowOff>
    </xdr:from>
    <xdr:ext cx="304800" cy="1487108"/>
    <xdr:sp macro="" textlink="">
      <xdr:nvSpPr>
        <xdr:cNvPr id="12" name="AutoShape 1" descr="https://mail.google.com/mail/ca/u/0/?ui=2&amp;ik=864f0ae915&amp;view=att&amp;th=13e6c022eefca757&amp;attid=0.0.1&amp;disp=emb&amp;zw&amp;atsh=1">
          <a:extLst>
            <a:ext uri="{FF2B5EF4-FFF2-40B4-BE49-F238E27FC236}">
              <a16:creationId xmlns:a16="http://schemas.microsoft.com/office/drawing/2014/main" id="{9E223EB2-5539-4442-BEF7-2484463ADE53}"/>
            </a:ext>
          </a:extLst>
        </xdr:cNvPr>
        <xdr:cNvSpPr>
          <a:spLocks noChangeAspect="1" noChangeArrowheads="1"/>
        </xdr:cNvSpPr>
      </xdr:nvSpPr>
      <xdr:spPr bwMode="auto">
        <a:xfrm>
          <a:off x="46022913" y="62236350"/>
          <a:ext cx="304800" cy="1487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902</xdr:row>
      <xdr:rowOff>0</xdr:rowOff>
    </xdr:from>
    <xdr:ext cx="304800" cy="595493"/>
    <xdr:sp macro="" textlink="">
      <xdr:nvSpPr>
        <xdr:cNvPr id="13" name="AutoShape 1" descr="https://mail.google.com/mail/ca/u/0/?ui=2&amp;ik=864f0ae915&amp;view=att&amp;th=13e6c022eefca757&amp;attid=0.0.1&amp;disp=emb&amp;zw&amp;atsh=1">
          <a:extLst>
            <a:ext uri="{FF2B5EF4-FFF2-40B4-BE49-F238E27FC236}">
              <a16:creationId xmlns:a16="http://schemas.microsoft.com/office/drawing/2014/main" id="{BA201A10-CDC3-4274-97DB-A7801A7DB470}"/>
            </a:ext>
          </a:extLst>
        </xdr:cNvPr>
        <xdr:cNvSpPr>
          <a:spLocks noChangeAspect="1" noChangeArrowheads="1"/>
        </xdr:cNvSpPr>
      </xdr:nvSpPr>
      <xdr:spPr bwMode="auto">
        <a:xfrm>
          <a:off x="45571930" y="3876675"/>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504825</xdr:colOff>
      <xdr:row>1000</xdr:row>
      <xdr:rowOff>17318</xdr:rowOff>
    </xdr:from>
    <xdr:ext cx="304800" cy="595493"/>
    <xdr:sp macro="" textlink="">
      <xdr:nvSpPr>
        <xdr:cNvPr id="14" name="AutoShape 1" descr="https://mail.google.com/mail/ca/u/0/?ui=2&amp;ik=864f0ae915&amp;view=att&amp;th=13e6c022eefca757&amp;attid=0.0.1&amp;disp=emb&amp;zw&amp;atsh=1">
          <a:extLst>
            <a:ext uri="{FF2B5EF4-FFF2-40B4-BE49-F238E27FC236}">
              <a16:creationId xmlns:a16="http://schemas.microsoft.com/office/drawing/2014/main" id="{EEDEE635-A691-439B-9B29-E565C0FE733A}"/>
            </a:ext>
          </a:extLst>
        </xdr:cNvPr>
        <xdr:cNvSpPr>
          <a:spLocks noChangeAspect="1" noChangeArrowheads="1"/>
        </xdr:cNvSpPr>
      </xdr:nvSpPr>
      <xdr:spPr bwMode="auto">
        <a:xfrm>
          <a:off x="45615225" y="101715743"/>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902</xdr:row>
      <xdr:rowOff>0</xdr:rowOff>
    </xdr:from>
    <xdr:ext cx="304800" cy="595493"/>
    <xdr:sp macro="" textlink="">
      <xdr:nvSpPr>
        <xdr:cNvPr id="15" name="AutoShape 1" descr="https://mail.google.com/mail/ca/u/0/?ui=2&amp;ik=864f0ae915&amp;view=att&amp;th=13e6c022eefca757&amp;attid=0.0.1&amp;disp=emb&amp;zw&amp;atsh=1">
          <a:extLst>
            <a:ext uri="{FF2B5EF4-FFF2-40B4-BE49-F238E27FC236}">
              <a16:creationId xmlns:a16="http://schemas.microsoft.com/office/drawing/2014/main" id="{A64B16E6-796F-4FEB-986D-A21131D0F18D}"/>
            </a:ext>
          </a:extLst>
        </xdr:cNvPr>
        <xdr:cNvSpPr>
          <a:spLocks noChangeAspect="1" noChangeArrowheads="1"/>
        </xdr:cNvSpPr>
      </xdr:nvSpPr>
      <xdr:spPr bwMode="auto">
        <a:xfrm>
          <a:off x="45571930" y="3876675"/>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1683327</xdr:colOff>
      <xdr:row>1080</xdr:row>
      <xdr:rowOff>0</xdr:rowOff>
    </xdr:from>
    <xdr:ext cx="304800" cy="626724"/>
    <xdr:sp macro="" textlink="">
      <xdr:nvSpPr>
        <xdr:cNvPr id="16" name="AutoShape 1" descr="https://mail.google.com/mail/ca/u/0/?ui=2&amp;ik=864f0ae915&amp;view=att&amp;th=13e6c022eefca757&amp;attid=0.0.1&amp;disp=emb&amp;zw&amp;atsh=1">
          <a:extLst>
            <a:ext uri="{FF2B5EF4-FFF2-40B4-BE49-F238E27FC236}">
              <a16:creationId xmlns:a16="http://schemas.microsoft.com/office/drawing/2014/main" id="{52DAEF19-B2D3-44E9-BF47-783EE9394F21}"/>
            </a:ext>
          </a:extLst>
        </xdr:cNvPr>
        <xdr:cNvSpPr>
          <a:spLocks noChangeAspect="1" noChangeArrowheads="1"/>
        </xdr:cNvSpPr>
      </xdr:nvSpPr>
      <xdr:spPr bwMode="auto">
        <a:xfrm>
          <a:off x="50775177" y="1763839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515216</xdr:colOff>
      <xdr:row>1080</xdr:row>
      <xdr:rowOff>0</xdr:rowOff>
    </xdr:from>
    <xdr:ext cx="304800" cy="626724"/>
    <xdr:sp macro="" textlink="">
      <xdr:nvSpPr>
        <xdr:cNvPr id="17" name="AutoShape 1" descr="https://mail.google.com/mail/ca/u/0/?ui=2&amp;ik=864f0ae915&amp;view=att&amp;th=13e6c022eefca757&amp;attid=0.0.1&amp;disp=emb&amp;zw&amp;atsh=1">
          <a:extLst>
            <a:ext uri="{FF2B5EF4-FFF2-40B4-BE49-F238E27FC236}">
              <a16:creationId xmlns:a16="http://schemas.microsoft.com/office/drawing/2014/main" id="{804D3BD1-4093-4251-9DFB-435C81EA1F77}"/>
            </a:ext>
          </a:extLst>
        </xdr:cNvPr>
        <xdr:cNvSpPr>
          <a:spLocks noChangeAspect="1" noChangeArrowheads="1"/>
        </xdr:cNvSpPr>
      </xdr:nvSpPr>
      <xdr:spPr bwMode="auto">
        <a:xfrm>
          <a:off x="49607066" y="1763839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1080</xdr:row>
      <xdr:rowOff>0</xdr:rowOff>
    </xdr:from>
    <xdr:ext cx="304800" cy="595493"/>
    <xdr:sp macro="" textlink="">
      <xdr:nvSpPr>
        <xdr:cNvPr id="18" name="AutoShape 1" descr="https://mail.google.com/mail/ca/u/0/?ui=2&amp;ik=864f0ae915&amp;view=att&amp;th=13e6c022eefca757&amp;attid=0.0.1&amp;disp=emb&amp;zw&amp;atsh=1">
          <a:extLst>
            <a:ext uri="{FF2B5EF4-FFF2-40B4-BE49-F238E27FC236}">
              <a16:creationId xmlns:a16="http://schemas.microsoft.com/office/drawing/2014/main" id="{BFFCB2A1-0FCC-4FBB-8971-1DB6994223D0}"/>
            </a:ext>
          </a:extLst>
        </xdr:cNvPr>
        <xdr:cNvSpPr>
          <a:spLocks noChangeAspect="1" noChangeArrowheads="1"/>
        </xdr:cNvSpPr>
      </xdr:nvSpPr>
      <xdr:spPr bwMode="auto">
        <a:xfrm>
          <a:off x="45571930" y="1763839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1081</xdr:row>
      <xdr:rowOff>0</xdr:rowOff>
    </xdr:from>
    <xdr:ext cx="304800" cy="595493"/>
    <xdr:sp macro="" textlink="">
      <xdr:nvSpPr>
        <xdr:cNvPr id="19" name="AutoShape 1" descr="https://mail.google.com/mail/ca/u/0/?ui=2&amp;ik=864f0ae915&amp;view=att&amp;th=13e6c022eefca757&amp;attid=0.0.1&amp;disp=emb&amp;zw&amp;atsh=1">
          <a:extLst>
            <a:ext uri="{FF2B5EF4-FFF2-40B4-BE49-F238E27FC236}">
              <a16:creationId xmlns:a16="http://schemas.microsoft.com/office/drawing/2014/main" id="{C8179C4B-DAE8-4A83-BCE6-24D4248DB7DA}"/>
            </a:ext>
          </a:extLst>
        </xdr:cNvPr>
        <xdr:cNvSpPr>
          <a:spLocks noChangeAspect="1" noChangeArrowheads="1"/>
        </xdr:cNvSpPr>
      </xdr:nvSpPr>
      <xdr:spPr bwMode="auto">
        <a:xfrm>
          <a:off x="45571930" y="1770316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1081</xdr:row>
      <xdr:rowOff>0</xdr:rowOff>
    </xdr:from>
    <xdr:ext cx="304800" cy="595493"/>
    <xdr:sp macro="" textlink="">
      <xdr:nvSpPr>
        <xdr:cNvPr id="20" name="AutoShape 1" descr="https://mail.google.com/mail/ca/u/0/?ui=2&amp;ik=864f0ae915&amp;view=att&amp;th=13e6c022eefca757&amp;attid=0.0.1&amp;disp=emb&amp;zw&amp;atsh=1">
          <a:extLst>
            <a:ext uri="{FF2B5EF4-FFF2-40B4-BE49-F238E27FC236}">
              <a16:creationId xmlns:a16="http://schemas.microsoft.com/office/drawing/2014/main" id="{3C46EE8E-8693-4E2B-804D-B72E8C0A2E63}"/>
            </a:ext>
          </a:extLst>
        </xdr:cNvPr>
        <xdr:cNvSpPr>
          <a:spLocks noChangeAspect="1" noChangeArrowheads="1"/>
        </xdr:cNvSpPr>
      </xdr:nvSpPr>
      <xdr:spPr bwMode="auto">
        <a:xfrm>
          <a:off x="45571930" y="1770316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435553</xdr:colOff>
      <xdr:row>1136</xdr:row>
      <xdr:rowOff>8659</xdr:rowOff>
    </xdr:from>
    <xdr:ext cx="304800" cy="595493"/>
    <xdr:sp macro="" textlink="">
      <xdr:nvSpPr>
        <xdr:cNvPr id="21" name="AutoShape 1" descr="https://mail.google.com/mail/ca/u/0/?ui=2&amp;ik=864f0ae915&amp;view=att&amp;th=13e6c022eefca757&amp;attid=0.0.1&amp;disp=emb&amp;zw&amp;atsh=1">
          <a:extLst>
            <a:ext uri="{FF2B5EF4-FFF2-40B4-BE49-F238E27FC236}">
              <a16:creationId xmlns:a16="http://schemas.microsoft.com/office/drawing/2014/main" id="{4E2FE40C-1523-431E-B569-ECFEF4A09695}"/>
            </a:ext>
          </a:extLst>
        </xdr:cNvPr>
        <xdr:cNvSpPr>
          <a:spLocks noChangeAspect="1" noChangeArrowheads="1"/>
        </xdr:cNvSpPr>
      </xdr:nvSpPr>
      <xdr:spPr bwMode="auto">
        <a:xfrm>
          <a:off x="44069578" y="221731609"/>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1596764</xdr:colOff>
      <xdr:row>1109</xdr:row>
      <xdr:rowOff>0</xdr:rowOff>
    </xdr:from>
    <xdr:ext cx="304800" cy="626724"/>
    <xdr:sp macro="" textlink="">
      <xdr:nvSpPr>
        <xdr:cNvPr id="41" name="AutoShape 1" descr="https://mail.google.com/mail/ca/u/0/?ui=2&amp;ik=864f0ae915&amp;view=att&amp;th=13e6c022eefca757&amp;attid=0.0.1&amp;disp=emb&amp;zw&amp;atsh=1">
          <a:extLst>
            <a:ext uri="{FF2B5EF4-FFF2-40B4-BE49-F238E27FC236}">
              <a16:creationId xmlns:a16="http://schemas.microsoft.com/office/drawing/2014/main" id="{AD2A54BA-B047-45F4-B27A-99B29AD679B4}"/>
            </a:ext>
          </a:extLst>
        </xdr:cNvPr>
        <xdr:cNvSpPr>
          <a:spLocks noChangeAspect="1" noChangeArrowheads="1"/>
        </xdr:cNvSpPr>
      </xdr:nvSpPr>
      <xdr:spPr bwMode="auto">
        <a:xfrm>
          <a:off x="48345464" y="19671030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264527</xdr:colOff>
      <xdr:row>1027</xdr:row>
      <xdr:rowOff>17318</xdr:rowOff>
    </xdr:from>
    <xdr:ext cx="304800" cy="626724"/>
    <xdr:sp macro="" textlink="">
      <xdr:nvSpPr>
        <xdr:cNvPr id="42" name="AutoShape 1" descr="https://mail.google.com/mail/ca/u/0/?ui=2&amp;ik=864f0ae915&amp;view=att&amp;th=13e6c022eefca757&amp;attid=0.0.1&amp;disp=emb&amp;zw&amp;atsh=1">
          <a:extLst>
            <a:ext uri="{FF2B5EF4-FFF2-40B4-BE49-F238E27FC236}">
              <a16:creationId xmlns:a16="http://schemas.microsoft.com/office/drawing/2014/main" id="{4E5CFDEB-4F47-402F-8AFF-5018E8EF8D6E}"/>
            </a:ext>
          </a:extLst>
        </xdr:cNvPr>
        <xdr:cNvSpPr>
          <a:spLocks noChangeAspect="1" noChangeArrowheads="1"/>
        </xdr:cNvSpPr>
      </xdr:nvSpPr>
      <xdr:spPr bwMode="auto">
        <a:xfrm>
          <a:off x="52871102" y="132586268"/>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1683327</xdr:colOff>
      <xdr:row>901</xdr:row>
      <xdr:rowOff>0</xdr:rowOff>
    </xdr:from>
    <xdr:ext cx="304800" cy="626724"/>
    <xdr:sp macro="" textlink="">
      <xdr:nvSpPr>
        <xdr:cNvPr id="43" name="AutoShape 1" descr="https://mail.google.com/mail/ca/u/0/?ui=2&amp;ik=864f0ae915&amp;view=att&amp;th=13e6c022eefca757&amp;attid=0.0.1&amp;disp=emb&amp;zw&amp;atsh=1">
          <a:extLst>
            <a:ext uri="{FF2B5EF4-FFF2-40B4-BE49-F238E27FC236}">
              <a16:creationId xmlns:a16="http://schemas.microsoft.com/office/drawing/2014/main" id="{A8B44A32-4FF6-4FE4-8EFC-760024C1A9D1}"/>
            </a:ext>
          </a:extLst>
        </xdr:cNvPr>
        <xdr:cNvSpPr>
          <a:spLocks noChangeAspect="1" noChangeArrowheads="1"/>
        </xdr:cNvSpPr>
      </xdr:nvSpPr>
      <xdr:spPr bwMode="auto">
        <a:xfrm>
          <a:off x="50775177" y="36004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515216</xdr:colOff>
      <xdr:row>901</xdr:row>
      <xdr:rowOff>0</xdr:rowOff>
    </xdr:from>
    <xdr:ext cx="304800" cy="626724"/>
    <xdr:sp macro="" textlink="">
      <xdr:nvSpPr>
        <xdr:cNvPr id="44" name="AutoShape 1" descr="https://mail.google.com/mail/ca/u/0/?ui=2&amp;ik=864f0ae915&amp;view=att&amp;th=13e6c022eefca757&amp;attid=0.0.1&amp;disp=emb&amp;zw&amp;atsh=1">
          <a:extLst>
            <a:ext uri="{FF2B5EF4-FFF2-40B4-BE49-F238E27FC236}">
              <a16:creationId xmlns:a16="http://schemas.microsoft.com/office/drawing/2014/main" id="{032796C9-A35F-4328-AD6A-F167A00173B9}"/>
            </a:ext>
          </a:extLst>
        </xdr:cNvPr>
        <xdr:cNvSpPr>
          <a:spLocks noChangeAspect="1" noChangeArrowheads="1"/>
        </xdr:cNvSpPr>
      </xdr:nvSpPr>
      <xdr:spPr bwMode="auto">
        <a:xfrm>
          <a:off x="49607066" y="36004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307822</xdr:colOff>
      <xdr:row>1091</xdr:row>
      <xdr:rowOff>28575</xdr:rowOff>
    </xdr:from>
    <xdr:ext cx="304800" cy="626724"/>
    <xdr:sp macro="" textlink="">
      <xdr:nvSpPr>
        <xdr:cNvPr id="45" name="AutoShape 1" descr="https://mail.google.com/mail/ca/u/0/?ui=2&amp;ik=864f0ae915&amp;view=att&amp;th=13e6c022eefca757&amp;attid=0.0.1&amp;disp=emb&amp;zw&amp;atsh=1">
          <a:extLst>
            <a:ext uri="{FF2B5EF4-FFF2-40B4-BE49-F238E27FC236}">
              <a16:creationId xmlns:a16="http://schemas.microsoft.com/office/drawing/2014/main" id="{10567F77-B4B9-4C9D-BC54-08014DA56C19}"/>
            </a:ext>
          </a:extLst>
        </xdr:cNvPr>
        <xdr:cNvSpPr>
          <a:spLocks noChangeAspect="1" noChangeArrowheads="1"/>
        </xdr:cNvSpPr>
      </xdr:nvSpPr>
      <xdr:spPr bwMode="auto">
        <a:xfrm>
          <a:off x="52914397" y="183346725"/>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901</xdr:row>
      <xdr:rowOff>0</xdr:rowOff>
    </xdr:from>
    <xdr:ext cx="304800" cy="595493"/>
    <xdr:sp macro="" textlink="">
      <xdr:nvSpPr>
        <xdr:cNvPr id="46" name="AutoShape 1" descr="https://mail.google.com/mail/ca/u/0/?ui=2&amp;ik=864f0ae915&amp;view=att&amp;th=13e6c022eefca757&amp;attid=0.0.1&amp;disp=emb&amp;zw&amp;atsh=1">
          <a:extLst>
            <a:ext uri="{FF2B5EF4-FFF2-40B4-BE49-F238E27FC236}">
              <a16:creationId xmlns:a16="http://schemas.microsoft.com/office/drawing/2014/main" id="{8187EA6F-1E4E-481A-A507-CB6037BE2B22}"/>
            </a:ext>
          </a:extLst>
        </xdr:cNvPr>
        <xdr:cNvSpPr>
          <a:spLocks noChangeAspect="1" noChangeArrowheads="1"/>
        </xdr:cNvSpPr>
      </xdr:nvSpPr>
      <xdr:spPr bwMode="auto">
        <a:xfrm>
          <a:off x="45571930" y="36004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1090</xdr:row>
      <xdr:rowOff>9525</xdr:rowOff>
    </xdr:from>
    <xdr:ext cx="304800" cy="626724"/>
    <xdr:sp macro="" textlink="">
      <xdr:nvSpPr>
        <xdr:cNvPr id="47" name="AutoShape 1" descr="https://mail.google.com/mail/ca/u/0/?ui=2&amp;ik=864f0ae915&amp;view=att&amp;th=13e6c022eefca757&amp;attid=0.0.1&amp;disp=emb&amp;zw&amp;atsh=1">
          <a:extLst>
            <a:ext uri="{FF2B5EF4-FFF2-40B4-BE49-F238E27FC236}">
              <a16:creationId xmlns:a16="http://schemas.microsoft.com/office/drawing/2014/main" id="{DE6D7537-FB85-4913-BE64-FB21057B5AF6}"/>
            </a:ext>
          </a:extLst>
        </xdr:cNvPr>
        <xdr:cNvSpPr>
          <a:spLocks noChangeAspect="1" noChangeArrowheads="1"/>
        </xdr:cNvSpPr>
      </xdr:nvSpPr>
      <xdr:spPr bwMode="auto">
        <a:xfrm>
          <a:off x="55664100" y="182679975"/>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29</xdr:col>
      <xdr:colOff>1890704</xdr:colOff>
      <xdr:row>1109</xdr:row>
      <xdr:rowOff>86591</xdr:rowOff>
    </xdr:from>
    <xdr:ext cx="304800" cy="626724"/>
    <xdr:sp macro="" textlink="">
      <xdr:nvSpPr>
        <xdr:cNvPr id="48" name="AutoShape 1" descr="https://mail.google.com/mail/ca/u/0/?ui=2&amp;ik=864f0ae915&amp;view=att&amp;th=13e6c022eefca757&amp;attid=0.0.1&amp;disp=emb&amp;zw&amp;atsh=1">
          <a:extLst>
            <a:ext uri="{FF2B5EF4-FFF2-40B4-BE49-F238E27FC236}">
              <a16:creationId xmlns:a16="http://schemas.microsoft.com/office/drawing/2014/main" id="{16D9F7A8-54D2-46C8-ABEE-A2DC243A909E}"/>
            </a:ext>
          </a:extLst>
        </xdr:cNvPr>
        <xdr:cNvSpPr>
          <a:spLocks noChangeAspect="1" noChangeArrowheads="1"/>
        </xdr:cNvSpPr>
      </xdr:nvSpPr>
      <xdr:spPr bwMode="auto">
        <a:xfrm>
          <a:off x="54497279" y="196796891"/>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384022</xdr:colOff>
      <xdr:row>1034</xdr:row>
      <xdr:rowOff>25977</xdr:rowOff>
    </xdr:from>
    <xdr:ext cx="304800" cy="626724"/>
    <xdr:sp macro="" textlink="">
      <xdr:nvSpPr>
        <xdr:cNvPr id="49" name="AutoShape 1" descr="https://mail.google.com/mail/ca/u/0/?ui=2&amp;ik=864f0ae915&amp;view=att&amp;th=13e6c022eefca757&amp;attid=0.0.1&amp;disp=emb&amp;zw&amp;atsh=1">
          <a:extLst>
            <a:ext uri="{FF2B5EF4-FFF2-40B4-BE49-F238E27FC236}">
              <a16:creationId xmlns:a16="http://schemas.microsoft.com/office/drawing/2014/main" id="{C6718BA7-47E7-4D26-85C7-AF9D926B8D91}"/>
            </a:ext>
          </a:extLst>
        </xdr:cNvPr>
        <xdr:cNvSpPr>
          <a:spLocks noChangeAspect="1" noChangeArrowheads="1"/>
        </xdr:cNvSpPr>
      </xdr:nvSpPr>
      <xdr:spPr bwMode="auto">
        <a:xfrm>
          <a:off x="52990597" y="141300777"/>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912513</xdr:colOff>
      <xdr:row>967</xdr:row>
      <xdr:rowOff>0</xdr:rowOff>
    </xdr:from>
    <xdr:ext cx="304800" cy="1487108"/>
    <xdr:sp macro="" textlink="">
      <xdr:nvSpPr>
        <xdr:cNvPr id="50" name="AutoShape 1" descr="https://mail.google.com/mail/ca/u/0/?ui=2&amp;ik=864f0ae915&amp;view=att&amp;th=13e6c022eefca757&amp;attid=0.0.1&amp;disp=emb&amp;zw&amp;atsh=1">
          <a:extLst>
            <a:ext uri="{FF2B5EF4-FFF2-40B4-BE49-F238E27FC236}">
              <a16:creationId xmlns:a16="http://schemas.microsoft.com/office/drawing/2014/main" id="{FB9159ED-CFA6-40D9-9D90-6916E4C17C98}"/>
            </a:ext>
          </a:extLst>
        </xdr:cNvPr>
        <xdr:cNvSpPr>
          <a:spLocks noChangeAspect="1" noChangeArrowheads="1"/>
        </xdr:cNvSpPr>
      </xdr:nvSpPr>
      <xdr:spPr bwMode="auto">
        <a:xfrm>
          <a:off x="46022913" y="62045850"/>
          <a:ext cx="304800" cy="1487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902</xdr:row>
      <xdr:rowOff>0</xdr:rowOff>
    </xdr:from>
    <xdr:ext cx="304800" cy="595493"/>
    <xdr:sp macro="" textlink="">
      <xdr:nvSpPr>
        <xdr:cNvPr id="51" name="AutoShape 1" descr="https://mail.google.com/mail/ca/u/0/?ui=2&amp;ik=864f0ae915&amp;view=att&amp;th=13e6c022eefca757&amp;attid=0.0.1&amp;disp=emb&amp;zw&amp;atsh=1">
          <a:extLst>
            <a:ext uri="{FF2B5EF4-FFF2-40B4-BE49-F238E27FC236}">
              <a16:creationId xmlns:a16="http://schemas.microsoft.com/office/drawing/2014/main" id="{9806CBA2-0905-4866-AA7D-5A50F82C7A4F}"/>
            </a:ext>
          </a:extLst>
        </xdr:cNvPr>
        <xdr:cNvSpPr>
          <a:spLocks noChangeAspect="1" noChangeArrowheads="1"/>
        </xdr:cNvSpPr>
      </xdr:nvSpPr>
      <xdr:spPr bwMode="auto">
        <a:xfrm>
          <a:off x="45571930" y="3686175"/>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504825</xdr:colOff>
      <xdr:row>1000</xdr:row>
      <xdr:rowOff>17318</xdr:rowOff>
    </xdr:from>
    <xdr:ext cx="304800" cy="595493"/>
    <xdr:sp macro="" textlink="">
      <xdr:nvSpPr>
        <xdr:cNvPr id="52" name="AutoShape 1" descr="https://mail.google.com/mail/ca/u/0/?ui=2&amp;ik=864f0ae915&amp;view=att&amp;th=13e6c022eefca757&amp;attid=0.0.1&amp;disp=emb&amp;zw&amp;atsh=1">
          <a:extLst>
            <a:ext uri="{FF2B5EF4-FFF2-40B4-BE49-F238E27FC236}">
              <a16:creationId xmlns:a16="http://schemas.microsoft.com/office/drawing/2014/main" id="{578D63AC-1CE5-4A8C-9F76-63C03A59E3D1}"/>
            </a:ext>
          </a:extLst>
        </xdr:cNvPr>
        <xdr:cNvSpPr>
          <a:spLocks noChangeAspect="1" noChangeArrowheads="1"/>
        </xdr:cNvSpPr>
      </xdr:nvSpPr>
      <xdr:spPr bwMode="auto">
        <a:xfrm>
          <a:off x="45615225" y="101525243"/>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902</xdr:row>
      <xdr:rowOff>0</xdr:rowOff>
    </xdr:from>
    <xdr:ext cx="304800" cy="595493"/>
    <xdr:sp macro="" textlink="">
      <xdr:nvSpPr>
        <xdr:cNvPr id="53" name="AutoShape 1" descr="https://mail.google.com/mail/ca/u/0/?ui=2&amp;ik=864f0ae915&amp;view=att&amp;th=13e6c022eefca757&amp;attid=0.0.1&amp;disp=emb&amp;zw&amp;atsh=1">
          <a:extLst>
            <a:ext uri="{FF2B5EF4-FFF2-40B4-BE49-F238E27FC236}">
              <a16:creationId xmlns:a16="http://schemas.microsoft.com/office/drawing/2014/main" id="{832DDD6F-35F5-4A3D-A563-05D69B81DA3B}"/>
            </a:ext>
          </a:extLst>
        </xdr:cNvPr>
        <xdr:cNvSpPr>
          <a:spLocks noChangeAspect="1" noChangeArrowheads="1"/>
        </xdr:cNvSpPr>
      </xdr:nvSpPr>
      <xdr:spPr bwMode="auto">
        <a:xfrm>
          <a:off x="45571930" y="3686175"/>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1683327</xdr:colOff>
      <xdr:row>1080</xdr:row>
      <xdr:rowOff>0</xdr:rowOff>
    </xdr:from>
    <xdr:ext cx="304800" cy="626724"/>
    <xdr:sp macro="" textlink="">
      <xdr:nvSpPr>
        <xdr:cNvPr id="54" name="AutoShape 1" descr="https://mail.google.com/mail/ca/u/0/?ui=2&amp;ik=864f0ae915&amp;view=att&amp;th=13e6c022eefca757&amp;attid=0.0.1&amp;disp=emb&amp;zw&amp;atsh=1">
          <a:extLst>
            <a:ext uri="{FF2B5EF4-FFF2-40B4-BE49-F238E27FC236}">
              <a16:creationId xmlns:a16="http://schemas.microsoft.com/office/drawing/2014/main" id="{4CA6CD31-E5F9-447F-AC1B-1EA8EFE220F7}"/>
            </a:ext>
          </a:extLst>
        </xdr:cNvPr>
        <xdr:cNvSpPr>
          <a:spLocks noChangeAspect="1" noChangeArrowheads="1"/>
        </xdr:cNvSpPr>
      </xdr:nvSpPr>
      <xdr:spPr bwMode="auto">
        <a:xfrm>
          <a:off x="50775177" y="1761934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515216</xdr:colOff>
      <xdr:row>1080</xdr:row>
      <xdr:rowOff>0</xdr:rowOff>
    </xdr:from>
    <xdr:ext cx="304800" cy="626724"/>
    <xdr:sp macro="" textlink="">
      <xdr:nvSpPr>
        <xdr:cNvPr id="55" name="AutoShape 1" descr="https://mail.google.com/mail/ca/u/0/?ui=2&amp;ik=864f0ae915&amp;view=att&amp;th=13e6c022eefca757&amp;attid=0.0.1&amp;disp=emb&amp;zw&amp;atsh=1">
          <a:extLst>
            <a:ext uri="{FF2B5EF4-FFF2-40B4-BE49-F238E27FC236}">
              <a16:creationId xmlns:a16="http://schemas.microsoft.com/office/drawing/2014/main" id="{DC1729BE-0016-4DB5-AA73-7C3C863DCFFF}"/>
            </a:ext>
          </a:extLst>
        </xdr:cNvPr>
        <xdr:cNvSpPr>
          <a:spLocks noChangeAspect="1" noChangeArrowheads="1"/>
        </xdr:cNvSpPr>
      </xdr:nvSpPr>
      <xdr:spPr bwMode="auto">
        <a:xfrm>
          <a:off x="49607066" y="176193450"/>
          <a:ext cx="304800" cy="62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1080</xdr:row>
      <xdr:rowOff>0</xdr:rowOff>
    </xdr:from>
    <xdr:ext cx="304800" cy="595493"/>
    <xdr:sp macro="" textlink="">
      <xdr:nvSpPr>
        <xdr:cNvPr id="56" name="AutoShape 1" descr="https://mail.google.com/mail/ca/u/0/?ui=2&amp;ik=864f0ae915&amp;view=att&amp;th=13e6c022eefca757&amp;attid=0.0.1&amp;disp=emb&amp;zw&amp;atsh=1">
          <a:extLst>
            <a:ext uri="{FF2B5EF4-FFF2-40B4-BE49-F238E27FC236}">
              <a16:creationId xmlns:a16="http://schemas.microsoft.com/office/drawing/2014/main" id="{91614229-429D-43A3-B2D0-3B50207A3F43}"/>
            </a:ext>
          </a:extLst>
        </xdr:cNvPr>
        <xdr:cNvSpPr>
          <a:spLocks noChangeAspect="1" noChangeArrowheads="1"/>
        </xdr:cNvSpPr>
      </xdr:nvSpPr>
      <xdr:spPr bwMode="auto">
        <a:xfrm>
          <a:off x="45571930" y="1761934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1081</xdr:row>
      <xdr:rowOff>0</xdr:rowOff>
    </xdr:from>
    <xdr:ext cx="304800" cy="595493"/>
    <xdr:sp macro="" textlink="">
      <xdr:nvSpPr>
        <xdr:cNvPr id="57" name="AutoShape 1" descr="https://mail.google.com/mail/ca/u/0/?ui=2&amp;ik=864f0ae915&amp;view=att&amp;th=13e6c022eefca757&amp;attid=0.0.1&amp;disp=emb&amp;zw&amp;atsh=1">
          <a:extLst>
            <a:ext uri="{FF2B5EF4-FFF2-40B4-BE49-F238E27FC236}">
              <a16:creationId xmlns:a16="http://schemas.microsoft.com/office/drawing/2014/main" id="{E1B752A4-CEE1-4919-B5C3-D4EC45586F36}"/>
            </a:ext>
          </a:extLst>
        </xdr:cNvPr>
        <xdr:cNvSpPr>
          <a:spLocks noChangeAspect="1" noChangeArrowheads="1"/>
        </xdr:cNvSpPr>
      </xdr:nvSpPr>
      <xdr:spPr bwMode="auto">
        <a:xfrm>
          <a:off x="45571930" y="1768411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461530</xdr:colOff>
      <xdr:row>1081</xdr:row>
      <xdr:rowOff>0</xdr:rowOff>
    </xdr:from>
    <xdr:ext cx="304800" cy="595493"/>
    <xdr:sp macro="" textlink="">
      <xdr:nvSpPr>
        <xdr:cNvPr id="58" name="AutoShape 1" descr="https://mail.google.com/mail/ca/u/0/?ui=2&amp;ik=864f0ae915&amp;view=att&amp;th=13e6c022eefca757&amp;attid=0.0.1&amp;disp=emb&amp;zw&amp;atsh=1">
          <a:extLst>
            <a:ext uri="{FF2B5EF4-FFF2-40B4-BE49-F238E27FC236}">
              <a16:creationId xmlns:a16="http://schemas.microsoft.com/office/drawing/2014/main" id="{05A681F0-A9D6-4820-AC3B-D63A74C41ABA}"/>
            </a:ext>
          </a:extLst>
        </xdr:cNvPr>
        <xdr:cNvSpPr>
          <a:spLocks noChangeAspect="1" noChangeArrowheads="1"/>
        </xdr:cNvSpPr>
      </xdr:nvSpPr>
      <xdr:spPr bwMode="auto">
        <a:xfrm>
          <a:off x="45571930" y="176841150"/>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435553</xdr:colOff>
      <xdr:row>1136</xdr:row>
      <xdr:rowOff>8659</xdr:rowOff>
    </xdr:from>
    <xdr:ext cx="304800" cy="595493"/>
    <xdr:sp macro="" textlink="">
      <xdr:nvSpPr>
        <xdr:cNvPr id="59" name="AutoShape 1" descr="https://mail.google.com/mail/ca/u/0/?ui=2&amp;ik=864f0ae915&amp;view=att&amp;th=13e6c022eefca757&amp;attid=0.0.1&amp;disp=emb&amp;zw&amp;atsh=1">
          <a:extLst>
            <a:ext uri="{FF2B5EF4-FFF2-40B4-BE49-F238E27FC236}">
              <a16:creationId xmlns:a16="http://schemas.microsoft.com/office/drawing/2014/main" id="{623925F0-8DA1-46A4-B069-9F13396C90B4}"/>
            </a:ext>
          </a:extLst>
        </xdr:cNvPr>
        <xdr:cNvSpPr>
          <a:spLocks noChangeAspect="1" noChangeArrowheads="1"/>
        </xdr:cNvSpPr>
      </xdr:nvSpPr>
      <xdr:spPr bwMode="auto">
        <a:xfrm>
          <a:off x="44069578" y="221541109"/>
          <a:ext cx="304800" cy="59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A%20JULIO/PAA%20%20%20%20GSTION%20HUMANA%204-07-20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higuitac/Desktop/PAA%20ACTUALZIADO%202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HIGUITAC\Desktop\2017\PLAN%20DE%20COMPRAS%202017\PAA%20MUJERES%200211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HIGUITAC\Downloads\PAA%20COMUNICACIONES%2001122017%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ParticipacionCiu\2018\PAA_PARTICIPACION%2030-1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A%20JULIO/PAA%20%20EDUCACION%2028-06-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A%20JULIO/PAA%20AGRICULTURA%2011_07_3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A%20JULIO/PAA%20COMUNICACIONES%202106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JULIO/PAA%20FLA%20JUL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A%20JULIO/PAA%20INFRAESTRUCTURA%20%2016-07-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A%20JULIO/PAA%20MINAS%20JUNIO%20DE%20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A%20JULIO/PAA%20MUJERES%2022.06.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higuitac/Desktop/2018/PLAN%20DE%20COMPRAS%202018/PAA%2026.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 val="Hoja1"/>
    </sheetNames>
    <sheetDataSet>
      <sheetData sheetId="0" refreshError="1"/>
      <sheetData sheetId="1">
        <row r="352">
          <cell r="B352" t="str">
            <v>Departamento Administrativo de Planeación</v>
          </cell>
          <cell r="D352" t="str">
            <v>Concurso de Méritos</v>
          </cell>
        </row>
        <row r="353">
          <cell r="B353" t="str">
            <v>Departamento Administrativo del Sistema de Prevención, Atención y Recuperación de Desastres - DAPARD</v>
          </cell>
          <cell r="D353" t="str">
            <v>Contratación Directa - Arrendamiento o Adquisición de Bienes Inmuebles</v>
          </cell>
        </row>
        <row r="354">
          <cell r="B354" t="str">
            <v>Despacho del Gobernador</v>
          </cell>
          <cell r="D354" t="str">
            <v>Contratación Directa - Bienes y Servicios en el Sector Defensa y en el Departamento Administrativo de Seguridad</v>
          </cell>
        </row>
        <row r="355">
          <cell r="B355" t="str">
            <v>Fábrica de Licores y Alcoholes de Antioquia - FLA</v>
          </cell>
          <cell r="D355" t="str">
            <v>Contratación Directa - Contratos Interadministrativos</v>
          </cell>
        </row>
        <row r="356">
          <cell r="B356" t="str">
            <v>Gerencia de Afrodescendientes</v>
          </cell>
          <cell r="D356" t="str">
            <v>Contratación Directa - Contratos para el Desarrollo de Actividades Científicas y Tecnológicas</v>
          </cell>
        </row>
        <row r="357">
          <cell r="B357" t="str">
            <v>Gerencia de Auditoría Interna</v>
          </cell>
          <cell r="D357" t="str">
            <v>Contratación Directa - Empréstito</v>
          </cell>
        </row>
        <row r="358">
          <cell r="B358" t="str">
            <v>Gerencia de Infancia, Adolescencia y Juventud</v>
          </cell>
          <cell r="D358" t="str">
            <v xml:space="preserve">Contratación Directa - Encargo Fiduciario </v>
          </cell>
        </row>
        <row r="359">
          <cell r="B359" t="str">
            <v>Gerencia de Paz</v>
          </cell>
          <cell r="D359" t="str">
            <v>Contratación Directa - No pluralidad de oferentes</v>
          </cell>
          <cell r="F359" t="str">
            <v>Abastecimiento sostenible de agua apta para el consumo humano en zona urbana del Departamento</v>
          </cell>
        </row>
        <row r="360">
          <cell r="B360" t="str">
            <v>Gerencia de Seguridad Alimentaria y Nutricional de Antioquia - MANÁ</v>
          </cell>
          <cell r="D360" t="str">
            <v>Contratación Directa - Prestación de Servicios y de Apoyo a la Gestión Persona Jurídica</v>
          </cell>
          <cell r="F360" t="str">
            <v>Abastecimiento sostenible de agua apta para el consumo humano en zonas rurales</v>
          </cell>
        </row>
        <row r="361">
          <cell r="B361" t="str">
            <v>Gerencia de Servicios Públicos</v>
          </cell>
          <cell r="D361" t="str">
            <v>Contratación Directa - Prestación de Servicios y de Apoyo a la Gestión Persona Natural</v>
          </cell>
          <cell r="F361" t="str">
            <v>Acceso Rural a los Servicios Sociales</v>
          </cell>
        </row>
        <row r="362">
          <cell r="B362" t="str">
            <v>Gerencia Indígena</v>
          </cell>
          <cell r="D362" t="str">
            <v>Contratación Directa - Urgencia Manifiesta</v>
          </cell>
          <cell r="F362" t="str">
            <v>Acción Integral contra Minas Antipersonal (MAP), Munición sin Explotar (MUSE) y Artefactos Explosivos Improvisados (AEI)</v>
          </cell>
        </row>
        <row r="363">
          <cell r="B363" t="str">
            <v>Oficina de Comunicaciones</v>
          </cell>
          <cell r="D363" t="str">
            <v>Licitación Pública</v>
          </cell>
          <cell r="F363" t="str">
            <v>Acompañamiento en el diseño y/o fortalecimiento de Políticas públicas de trabajo decente en el Departamento</v>
          </cell>
        </row>
        <row r="364">
          <cell r="B364" t="str">
            <v>Secretaría de Agricultura y Desarrollo Rural</v>
          </cell>
          <cell r="D364" t="str">
            <v>Mínima Cuantía</v>
          </cell>
          <cell r="F364" t="str">
            <v>Adaptación y Mitigación al Cambio Climático</v>
          </cell>
        </row>
        <row r="365">
          <cell r="B365" t="str">
            <v>Secretaría de Educación</v>
          </cell>
          <cell r="D365" t="str">
            <v>Otro Tipo de Contrato</v>
          </cell>
          <cell r="F365" t="str">
            <v>Alianza entre el sector educativo y el sector deporte</v>
          </cell>
        </row>
        <row r="366">
          <cell r="B366" t="str">
            <v>Secretaría de Gestión Humana y Desarrollo Organizacional</v>
          </cell>
          <cell r="D366" t="str">
            <v xml:space="preserve">Régimen Especial - Artículo 14 Ley 9 de 1989, Ley 388 de 1997 </v>
          </cell>
          <cell r="F366" t="str">
            <v>Alternativas rurales para el manejo de los residuos sólidos en el Departamento</v>
          </cell>
        </row>
        <row r="367">
          <cell r="B367" t="str">
            <v>Secretaría de Gobierno</v>
          </cell>
          <cell r="D367" t="str">
            <v>Régimen Especial - Artículo 95 Ley 489 de 1998</v>
          </cell>
          <cell r="F367" t="str">
            <v>Altos Logros y Liderazgo Deportivo</v>
          </cell>
        </row>
        <row r="368">
          <cell r="B368" t="str">
            <v>Secretaría de Hacienda</v>
          </cell>
          <cell r="D368" t="str">
            <v>Régimen Especial - Artículo 96 Ley 489 de 1998</v>
          </cell>
          <cell r="F368" t="str">
            <v>Antioquia convive y es justa</v>
          </cell>
        </row>
        <row r="369">
          <cell r="B369" t="str">
            <v>Secretaría de Infraestructura Física</v>
          </cell>
          <cell r="D369" t="str">
            <v>Régimen Especial - Concesión Minera</v>
          </cell>
          <cell r="F369" t="str">
            <v>Antioquia en Paz</v>
          </cell>
        </row>
        <row r="370">
          <cell r="B370" t="str">
            <v>Secretaría de las Mujeres</v>
          </cell>
          <cell r="D370" t="str">
            <v>Régimen Especial - Contrato de Comodato</v>
          </cell>
          <cell r="F370" t="str">
            <v>Antioquia Joven</v>
          </cell>
        </row>
        <row r="371">
          <cell r="B371" t="str">
            <v>Secretaría de Medio Ambiente</v>
          </cell>
          <cell r="D371" t="str">
            <v>Régimen Especial - Decreto 092 de 2017</v>
          </cell>
          <cell r="F371" t="str">
            <v>Antioquia libre de analfabetismo</v>
          </cell>
        </row>
        <row r="372">
          <cell r="B372" t="str">
            <v>Secretaría de Minas</v>
          </cell>
          <cell r="D372" t="str">
            <v>Régimen Especial - Decreto 1084 de 2015</v>
          </cell>
          <cell r="F372" t="str">
            <v>Antioquia reconoce e incluye la diversidad sexual y de género</v>
          </cell>
        </row>
        <row r="373">
          <cell r="B373" t="str">
            <v>Secretaría de Participación Ciudadana y Desarrollo Social</v>
          </cell>
          <cell r="D373" t="str">
            <v>Régimen Especial - Decreto 1851 de 2015</v>
          </cell>
          <cell r="F373" t="str">
            <v>Antioquia Rural Productiva</v>
          </cell>
        </row>
        <row r="374">
          <cell r="B374" t="str">
            <v>Secretaría de Productividad y Competitividad</v>
          </cell>
          <cell r="D374" t="str">
            <v>Régimen Especial - Decreto 2500 de 2010</v>
          </cell>
          <cell r="F374" t="str">
            <v>Antioquia Sin Cultivos Ilícitos</v>
          </cell>
        </row>
        <row r="375">
          <cell r="B375" t="str">
            <v>Secretaría General</v>
          </cell>
          <cell r="D375" t="str">
            <v>Régimen Especial - Ley 14 de 1983, Decreto 1222 de 1986</v>
          </cell>
          <cell r="F375" t="str">
            <v xml:space="preserve">Antioquia territorio inteligente: ecosistema de innovación </v>
          </cell>
        </row>
        <row r="376">
          <cell r="B376" t="str">
            <v>Secretaría Privada</v>
          </cell>
          <cell r="D376" t="str">
            <v>Régimen Especial - Oferta de Concesión Mercantil</v>
          </cell>
          <cell r="F376" t="str">
            <v>Arte y Cultura para la Equidad y la Movilidad Social</v>
          </cell>
        </row>
        <row r="377">
          <cell r="B377" t="str">
            <v>Secretaría Seccional de Salud y Protección Social</v>
          </cell>
          <cell r="D377" t="str">
            <v>Régimen Especial - Organismos Internacionales</v>
          </cell>
          <cell r="F377" t="str">
            <v>Articulación intersectorial para el desarrollo integral del departamento</v>
          </cell>
        </row>
        <row r="378">
          <cell r="D378" t="str">
            <v>Selección Abreviada - Acuerdo Marco de Precios</v>
          </cell>
          <cell r="F378" t="str">
            <v xml:space="preserve">Coalición de Municipios Afroantioqueños </v>
          </cell>
        </row>
        <row r="379">
          <cell r="D379" t="str">
            <v>Selección Abreviada - Adquisición en Bolsa de Productos</v>
          </cell>
          <cell r="F379" t="str">
            <v>Competitividad y promoción del turismo</v>
          </cell>
        </row>
        <row r="380">
          <cell r="D380" t="str">
            <v>Selección Abreviada - Enajenación de Bienes</v>
          </cell>
          <cell r="F380" t="str">
            <v>Comunicación Organizacional y Pública</v>
          </cell>
        </row>
        <row r="381">
          <cell r="D381" t="str">
            <v>Selección Abreviada - Menor Cuantía</v>
          </cell>
          <cell r="F381" t="str">
            <v>Conocimiento del riesgo</v>
          </cell>
        </row>
        <row r="382">
          <cell r="B382" t="str">
            <v>Sin iniciar etapa precontractual</v>
          </cell>
          <cell r="D382" t="str">
            <v>Selección Abreviada - Subasta Inversa</v>
          </cell>
          <cell r="F382" t="str">
            <v>Conservación de Ecosistemas Estratégicos</v>
          </cell>
        </row>
        <row r="383">
          <cell r="B383" t="str">
            <v>En etapa precontractual</v>
          </cell>
          <cell r="F383" t="str">
            <v>Construcción de Paz</v>
          </cell>
        </row>
        <row r="384">
          <cell r="B384" t="str">
            <v>Celebrado sin iniciar</v>
          </cell>
          <cell r="F384" t="str">
            <v>Cooperación Internacional para el Desarrollo</v>
          </cell>
        </row>
        <row r="385">
          <cell r="B385" t="str">
            <v>En ejecución</v>
          </cell>
          <cell r="F385" t="str">
            <v>Coordinación y Complementariedad técnica, política y económica como mecanismo para arreglo institucional</v>
          </cell>
        </row>
        <row r="386">
          <cell r="B386" t="str">
            <v>Suspendido</v>
          </cell>
          <cell r="F386" t="str">
            <v>Desarrollo del capital intelectual y organizacional</v>
          </cell>
        </row>
        <row r="387">
          <cell r="B387" t="str">
            <v>Terminado</v>
          </cell>
          <cell r="F387" t="str">
            <v>Directrices y lineamientos para el ordenamiento territorial agropecuario en Antioquia</v>
          </cell>
        </row>
        <row r="388">
          <cell r="B388" t="str">
            <v>Liquidado</v>
          </cell>
          <cell r="F388" t="str">
            <v>Educación para la nueva ruralidad</v>
          </cell>
        </row>
        <row r="389">
          <cell r="F389" t="str">
            <v>Educación terciaria para todos</v>
          </cell>
        </row>
        <row r="390">
          <cell r="F390" t="str">
            <v>Educación y cultura para la sostenibilidad ambiental del Departamento de Antioquia</v>
          </cell>
        </row>
        <row r="391">
          <cell r="F391" t="str">
            <v>Educando en igualdad de género</v>
          </cell>
        </row>
        <row r="392">
          <cell r="D392" t="str">
            <v>N/A</v>
          </cell>
          <cell r="F392" t="str">
            <v>Empresas y/o esquemas asociativos regionales para la prestación de los servicios públicos en el Departamento</v>
          </cell>
        </row>
        <row r="393">
          <cell r="D393" t="str">
            <v>Aprobadas</v>
          </cell>
          <cell r="F393" t="str">
            <v>Energía para la ruralidad</v>
          </cell>
        </row>
        <row r="394">
          <cell r="D394" t="str">
            <v>No solicitadas</v>
          </cell>
          <cell r="F394" t="str">
            <v>Envejecimiento y Vejez</v>
          </cell>
        </row>
        <row r="395">
          <cell r="D395" t="str">
            <v>Solicitadas</v>
          </cell>
          <cell r="F395" t="str">
            <v>Equipamientos Culturales para el Desarrollo Territorial</v>
          </cell>
        </row>
        <row r="396">
          <cell r="F396" t="str">
            <v>Escenarios deportivos y recreativos para la comunidad</v>
          </cell>
        </row>
        <row r="397">
          <cell r="F397" t="str">
            <v>Espacios de participación para el fortalecimiento institucional</v>
          </cell>
        </row>
        <row r="398">
          <cell r="F398" t="str">
            <v>Estrategia Departamental Buen Comienzo Antioquia</v>
          </cell>
        </row>
        <row r="399">
          <cell r="F399" t="str">
            <v>Estudios y seguimientos para la planeación y desarrollo de la Infraestructura de transporte</v>
          </cell>
        </row>
        <row r="400">
          <cell r="F400" t="str">
            <v>Excelencia educativa con más y mejores maestros</v>
          </cell>
        </row>
        <row r="401">
          <cell r="F401" t="str">
            <v>Familias en Convivencia</v>
          </cell>
        </row>
        <row r="402">
          <cell r="F402" t="str">
            <v>Fomento de sinergias para la promoción y mejoramiento de la empleabilidad en las regiones del Departamento</v>
          </cell>
        </row>
        <row r="403">
          <cell r="F403" t="str">
            <v>Fomento y Apoyo para el Emprendimiento y Fortalecimiento Empresarial</v>
          </cell>
        </row>
        <row r="404">
          <cell r="F404" t="str">
            <v>Fortalecimiento a la Seguridad y Orden Público</v>
          </cell>
        </row>
        <row r="405">
          <cell r="F405" t="str">
            <v>Fortalecimiento Autoridad Sanitaria</v>
          </cell>
        </row>
        <row r="406">
          <cell r="F406" t="str">
            <v>Fortalecimiento de la actividad física y promoción de la salud. "Por su salud muévase pues"</v>
          </cell>
        </row>
        <row r="407">
          <cell r="F407" t="str">
            <v>Fortalecimiento de las entidades sin ánimo de lucro  y entes territoriales</v>
          </cell>
        </row>
        <row r="408">
          <cell r="F408" t="str">
            <v>Fortalecimiento de las instancias, mecanismos y espacios de participación ciudadana</v>
          </cell>
        </row>
        <row r="409">
          <cell r="F409" t="str">
            <v>Fortalecimiento de las TIC en la Administración Departamental</v>
          </cell>
        </row>
        <row r="410">
          <cell r="F410" t="str">
            <v xml:space="preserve">Fortalecimiento de las TIC en redes empresariales </v>
          </cell>
        </row>
        <row r="411">
          <cell r="F411" t="str">
            <v>Fortalecimiento de los ingresos departamentales</v>
          </cell>
        </row>
        <row r="412">
          <cell r="F412" t="str">
            <v>Fortalecimiento del acceso y la calidad de la información pública</v>
          </cell>
        </row>
        <row r="413">
          <cell r="F413" t="str">
            <v xml:space="preserve">Fortalecimiento del bienestar laboral y mejoramiento de la calidad de vida </v>
          </cell>
        </row>
        <row r="414">
          <cell r="F414" t="str">
            <v>Fortalecimiento del modelo integral de atención a la ciudadanía</v>
          </cell>
        </row>
        <row r="415">
          <cell r="F415" t="str">
            <v>Fortalecimiento del Movimiento Comunal y las Organizaciones Sociales</v>
          </cell>
        </row>
        <row r="416">
          <cell r="F416" t="str">
            <v>Fortalecimiento del potencial deportivo de Antioquia</v>
          </cell>
        </row>
        <row r="417">
          <cell r="F417" t="str">
            <v>Fortalecimiento del Sistema Departamental de Ciencia, tecnología e innovación (SDCTI).</v>
          </cell>
        </row>
        <row r="418">
          <cell r="F418" t="str">
            <v>Fortalecimiento institucional de los prestadores de servicios públicos en el Departamento</v>
          </cell>
        </row>
        <row r="419">
          <cell r="F419" t="str">
            <v>Fortalecimiento Institucional en Transporte y Transito en el Departamento de Antioquia</v>
          </cell>
        </row>
        <row r="420">
          <cell r="F420" t="str">
            <v>Fortalecimiento Institucional para la planeación y la gestión del Desarrollo Territorial</v>
          </cell>
        </row>
        <row r="421">
          <cell r="F421" t="str">
            <v>Fortalecimiento tecnológico de Teleantioquia</v>
          </cell>
        </row>
        <row r="422">
          <cell r="F422" t="str">
            <v>Fortalecimiento y articulación entre el modelo de operación por procesos (Sistema Integrado de Gestión) y la estructura organizacional</v>
          </cell>
        </row>
        <row r="423">
          <cell r="F423" t="str">
            <v>Fortalecimiento y Desarrollo de la Agricultura Familiar Campesina</v>
          </cell>
        </row>
        <row r="424">
          <cell r="F424" t="str">
            <v>Gas domiciliario para el desarrollo rural del departamento</v>
          </cell>
        </row>
        <row r="425">
          <cell r="F425" t="str">
            <v>Gas domiciliario para la competitividad en las zonas urbanas del Departamento</v>
          </cell>
        </row>
        <row r="426">
          <cell r="F426" t="str">
            <v>Gestión Cultural para el Fortalecimiento de la Ciudadanía</v>
          </cell>
        </row>
        <row r="427">
          <cell r="F427" t="str">
            <v>Gestión de la información temática territorial como base fundamental para la planeación y el desarrollo</v>
          </cell>
        </row>
        <row r="428">
          <cell r="F428" t="str">
            <v>Gestión de la seguridad y la salud en el trabajo</v>
          </cell>
        </row>
        <row r="429">
          <cell r="F429" t="str">
            <v>Gestión del Empleo Público</v>
          </cell>
        </row>
        <row r="430">
          <cell r="F430" t="str">
            <v>Gestión Integral del Patrimonio Cultural</v>
          </cell>
        </row>
        <row r="431">
          <cell r="F431" t="str">
            <v>Indígenas con Calidad de Vida</v>
          </cell>
        </row>
        <row r="432">
          <cell r="F432" t="str">
            <v>Infraestructura de apoyo a la producción, transformación y comercialización de productos agropecuarios, pesqueros y forestales</v>
          </cell>
        </row>
        <row r="433">
          <cell r="F433" t="str">
            <v>Infraestructura de vías terciarias como apoyo a la comercialización de productos agropecuarios, pesqueros y forestales</v>
          </cell>
        </row>
        <row r="434">
          <cell r="F434" t="str">
            <v>Innovación y Tecnología al Servicio del Desarrollo Territorial Departamental</v>
          </cell>
        </row>
        <row r="435">
          <cell r="F435" t="str">
            <v>Juegos del sector educativo</v>
          </cell>
        </row>
        <row r="436">
          <cell r="F436" t="str">
            <v>Lectura y escritura</v>
          </cell>
        </row>
        <row r="437">
          <cell r="F437" t="str">
            <v>Lineamientos para la creación de zonas industriales en los municipios de tradición minera en Antioquia</v>
          </cell>
        </row>
        <row r="438">
          <cell r="F438" t="str">
            <v>Manejo de desastres</v>
          </cell>
        </row>
        <row r="439">
          <cell r="F439" t="str">
            <v>Manejo integral de los residuos sólidos en zona urbana del Departamento – “Basura Cero”</v>
          </cell>
        </row>
        <row r="440">
          <cell r="F440" t="str">
            <v>Manejo sostenible de sistemas de aguas residuales en zona urbana del Departamento</v>
          </cell>
        </row>
        <row r="441">
          <cell r="F441" t="str">
            <v>Manejo sostenible de sistemas de aguas residuales en zonas rurales y de difícil acceso del departamento</v>
          </cell>
        </row>
        <row r="442">
          <cell r="F442" t="str">
            <v>Mantenimiento, mejoramiento y/o rehabilitación de la RVS</v>
          </cell>
        </row>
        <row r="443">
          <cell r="F443" t="str">
            <v>Más y mejor educación para la atención a la población en condición de discapacidad y talentos excepcionales</v>
          </cell>
        </row>
        <row r="444">
          <cell r="F444" t="str">
            <v>Más y mejor educación para la población étnica</v>
          </cell>
        </row>
        <row r="445">
          <cell r="F445" t="str">
            <v xml:space="preserve">Más y mejor educación para la sociedad y las personas en el sector rural </v>
          </cell>
        </row>
        <row r="446">
          <cell r="F446" t="str">
            <v xml:space="preserve">Más y mejor educación para la sociedad y las personas en el sector urbano </v>
          </cell>
        </row>
        <row r="447">
          <cell r="F447" t="str">
            <v>Mejoramiento de Vivienda Rural</v>
          </cell>
        </row>
        <row r="448">
          <cell r="F448" t="str">
            <v>Mejoramiento de vivienda urbana</v>
          </cell>
        </row>
        <row r="449">
          <cell r="F449" t="str">
            <v>Mejorar la productividad y la competitividad del sector minero del Departamento con responsabilidad ambiental y social</v>
          </cell>
        </row>
        <row r="450">
          <cell r="F450" t="str">
            <v>Minería en armonía con el medio ambiente</v>
          </cell>
        </row>
        <row r="451">
          <cell r="F451" t="str">
            <v>Modelo Educativo de Antioquia para la vida, la sociedad y el trabajo</v>
          </cell>
        </row>
        <row r="452">
          <cell r="F452" t="str">
            <v>Modernización de la infraestructura física, bienes muebles, parque automotor y sistema integrado de seguridad</v>
          </cell>
        </row>
        <row r="453">
          <cell r="F453" t="str">
            <v>Movilidad segura en el Departamento de Antioquia</v>
          </cell>
        </row>
        <row r="454">
          <cell r="F454" t="str">
            <v>Mujeres asociadas, adelante!</v>
          </cell>
        </row>
        <row r="455">
          <cell r="F455" t="str">
            <v>Mujeres políticas “Antioquia Piensa en Grande”</v>
          </cell>
        </row>
        <row r="456">
          <cell r="F456" t="str">
            <v>Nuevos Polos de Desarrollo Habitacionales e Industriales</v>
          </cell>
        </row>
        <row r="457">
          <cell r="F457" t="str">
            <v>Participación de Antioquia en los Planes Nacionales de transporte Multimodal</v>
          </cell>
        </row>
        <row r="458">
          <cell r="F458" t="str">
            <v>Pavimentación de la Red Vial Secundaria (RVS)</v>
          </cell>
        </row>
        <row r="459">
          <cell r="F459" t="str">
            <v>Plan de cables aéreos</v>
          </cell>
        </row>
        <row r="460">
          <cell r="F460" t="str">
            <v>Población en Situación de Discapacidad</v>
          </cell>
        </row>
        <row r="461">
          <cell r="F461" t="str">
            <v>Prácticas de Excelencia</v>
          </cell>
        </row>
        <row r="462">
          <cell r="F462" t="str">
            <v>Preparando el campo antioqueño para los mercados del mundo</v>
          </cell>
        </row>
        <row r="463">
          <cell r="F463" t="str">
            <v>Prevención de las vulneraciones de la niñez para la construcción de la Paz</v>
          </cell>
        </row>
        <row r="464">
          <cell r="F464" t="str">
            <v>Promoción del deporte social comunitario, deporte formativo y recreación</v>
          </cell>
        </row>
        <row r="465">
          <cell r="F465" t="str">
            <v>Promoción, prevención y protección de los Derechos Humanos (DDHH) y Derecho Internacional Humanitario (DIH).</v>
          </cell>
        </row>
        <row r="466">
          <cell r="F466" t="str">
            <v>Protección y Conservación del Recurso Hídrico</v>
          </cell>
        </row>
        <row r="467">
          <cell r="F467" t="str">
            <v>Protección, restablecimiento de los derechos y reparación individual y colectiva a las víctimas del conflicto armado</v>
          </cell>
        </row>
        <row r="468">
          <cell r="F468" t="str">
            <v>Proyectos de infraestructura cofinanciados en los municipios</v>
          </cell>
        </row>
        <row r="469">
          <cell r="F469" t="str">
            <v>Proyectos estratégicos Departamentales</v>
          </cell>
        </row>
        <row r="470">
          <cell r="F470" t="str">
            <v>Reducción del Riesgo</v>
          </cell>
        </row>
        <row r="471">
          <cell r="F471" t="str">
            <v>Salud Ambiental</v>
          </cell>
        </row>
        <row r="472">
          <cell r="F472" t="str">
            <v>Salud Pública</v>
          </cell>
        </row>
        <row r="473">
          <cell r="F473" t="str">
            <v>Seguimiento a procesos de restitución de tierras despojadas y abandonadas en el Departamento</v>
          </cell>
        </row>
        <row r="474">
          <cell r="F474" t="str">
            <v>Seguridad alimentaria y nutricional en la población vulnerable- MANÁ</v>
          </cell>
        </row>
        <row r="475">
          <cell r="F475" t="str">
            <v>Seguridad económica de las mujeres</v>
          </cell>
        </row>
        <row r="476">
          <cell r="F476" t="str">
            <v>Seguridad pública para las mujeres</v>
          </cell>
        </row>
        <row r="477">
          <cell r="F477" t="str">
            <v>Sistema Departamental de Bomberos</v>
          </cell>
        </row>
        <row r="478">
          <cell r="F478" t="str">
            <v>Sistema Departamental de Capacitación para el deporte, la recreación, la actividad física y educación física</v>
          </cell>
        </row>
        <row r="479">
          <cell r="F479" t="str">
            <v>Sistema Departamental de Información de Gestión del Riesgo de Desastres</v>
          </cell>
        </row>
        <row r="480">
          <cell r="F480" t="str">
            <v>Trabajo decente y desarrollo económico local para la Paz</v>
          </cell>
        </row>
        <row r="481">
          <cell r="F481" t="str">
            <v>Transformación social y cultural en Gestión del Riesgo</v>
          </cell>
        </row>
        <row r="482">
          <cell r="F482" t="str">
            <v xml:space="preserve">Transparencia y lucha frontal contra la corrupción </v>
          </cell>
        </row>
        <row r="483">
          <cell r="F483" t="str">
            <v>Transversalidad con hechos</v>
          </cell>
        </row>
        <row r="484">
          <cell r="F484" t="str">
            <v>Vías para sistemas alternativos de transporte</v>
          </cell>
        </row>
        <row r="485">
          <cell r="F485" t="str">
            <v>Vivienda Nueva Rural</v>
          </cell>
        </row>
        <row r="486">
          <cell r="F486" t="str">
            <v>Vivienda Nueva Urbana</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sheetData sheetId="1">
        <row r="349">
          <cell r="F349" t="str">
            <v>Abastecimiento sostenible de agua apta para el consumo humano en zona urbana del Departamento</v>
          </cell>
        </row>
        <row r="350">
          <cell r="F350" t="str">
            <v>Abastecimiento sostenible de agua apta para el consumo humano en zonas rurales</v>
          </cell>
        </row>
        <row r="351">
          <cell r="F351" t="str">
            <v>Acceso Rural a los Servicios Sociales</v>
          </cell>
        </row>
        <row r="352">
          <cell r="F352" t="str">
            <v>Acción Integral contra Minas Antipersonal (MAP), Munición sin Explotar (MUSE) y Artefactos Explosivos Improvisados (AEI)</v>
          </cell>
        </row>
        <row r="353">
          <cell r="F353" t="str">
            <v>Acompañamiento en el diseño y/o fortalecimiento de Políticas públicas de trabajo decente en el Departamento</v>
          </cell>
        </row>
        <row r="354">
          <cell r="F354" t="str">
            <v>Adaptación y Mitigación al Cambio Climático</v>
          </cell>
        </row>
        <row r="355">
          <cell r="F355" t="str">
            <v>Alianza entre el sector educativo y el sector deporte</v>
          </cell>
        </row>
        <row r="356">
          <cell r="F356" t="str">
            <v>Alternativas rurales para el manejo de los residuos sólidos en el Departamento</v>
          </cell>
        </row>
        <row r="357">
          <cell r="F357" t="str">
            <v>Altos Logros y Liderazgo Deportivo</v>
          </cell>
        </row>
        <row r="358">
          <cell r="F358" t="str">
            <v>Antioquia convive y es justa</v>
          </cell>
        </row>
        <row r="359">
          <cell r="F359" t="str">
            <v>Antioquia en Paz</v>
          </cell>
        </row>
        <row r="360">
          <cell r="F360" t="str">
            <v>Antioquia Joven</v>
          </cell>
        </row>
        <row r="361">
          <cell r="F361" t="str">
            <v>Antioquia libre de analfabetismo</v>
          </cell>
        </row>
        <row r="362">
          <cell r="F362" t="str">
            <v>Antioquia reconoce e incluye la diversidad sexual y de género</v>
          </cell>
        </row>
        <row r="363">
          <cell r="F363" t="str">
            <v>Antioquia Rural Productiva</v>
          </cell>
        </row>
        <row r="364">
          <cell r="F364" t="str">
            <v>Antioquia Sin Cultivos Ilícitos</v>
          </cell>
        </row>
        <row r="365">
          <cell r="F365" t="str">
            <v xml:space="preserve">Antioquia territorio inteligente: ecosistema de innovación </v>
          </cell>
        </row>
        <row r="366">
          <cell r="F366" t="str">
            <v>Arte y Cultura para la Equidad y la Movilidad Social</v>
          </cell>
        </row>
        <row r="367">
          <cell r="F367" t="str">
            <v>Articulación intersectorial para el desarrollo integral del departamento</v>
          </cell>
        </row>
        <row r="368">
          <cell r="F368" t="str">
            <v xml:space="preserve">Coalición de Municipios Afroantioqueños </v>
          </cell>
        </row>
        <row r="369">
          <cell r="F369" t="str">
            <v>Competitividad y promoción del turismo</v>
          </cell>
        </row>
        <row r="370">
          <cell r="F370" t="str">
            <v>Comunicación Organizacional y Pública</v>
          </cell>
        </row>
        <row r="371">
          <cell r="F371" t="str">
            <v>Conocimiento del riesgo</v>
          </cell>
        </row>
        <row r="372">
          <cell r="F372" t="str">
            <v>Conservación de Ecosistemas Estratégicos</v>
          </cell>
        </row>
        <row r="373">
          <cell r="F373" t="str">
            <v>Construcción de Paz</v>
          </cell>
        </row>
        <row r="374">
          <cell r="F374" t="str">
            <v>Cooperación Internacional para el Desarrollo</v>
          </cell>
        </row>
        <row r="375">
          <cell r="F375" t="str">
            <v>Coordinación y Complementariedad técnica, política y económica como mecanismo para arreglo institucional</v>
          </cell>
        </row>
        <row r="376">
          <cell r="F376" t="str">
            <v>Desarrollo del capital intelectual y organizacional</v>
          </cell>
        </row>
        <row r="377">
          <cell r="F377" t="str">
            <v>Directrices y lineamientos para el ordenamiento territorial agropecuario en Antioquia</v>
          </cell>
        </row>
        <row r="378">
          <cell r="F378" t="str">
            <v>Educación para la nueva ruralidad</v>
          </cell>
        </row>
        <row r="379">
          <cell r="F379" t="str">
            <v>Educación terciaria para todos</v>
          </cell>
        </row>
        <row r="380">
          <cell r="F380" t="str">
            <v>Educación y cultura para la sostenibilidad ambiental del Departamento de Antioquia</v>
          </cell>
        </row>
        <row r="381">
          <cell r="F381" t="str">
            <v>Educando en igualdad de género</v>
          </cell>
        </row>
        <row r="382">
          <cell r="D382" t="str">
            <v>N/A</v>
          </cell>
          <cell r="F382" t="str">
            <v>Empresas y/o esquemas asociativos regionales para la prestación de los servicios públicos en el Departamento</v>
          </cell>
        </row>
        <row r="383">
          <cell r="D383" t="str">
            <v>Aprobadas</v>
          </cell>
          <cell r="F383" t="str">
            <v>Energía para la ruralidad</v>
          </cell>
        </row>
        <row r="384">
          <cell r="D384" t="str">
            <v>No solicitadas</v>
          </cell>
          <cell r="F384" t="str">
            <v>Envejecimiento y Vejez</v>
          </cell>
        </row>
        <row r="385">
          <cell r="D385" t="str">
            <v>Solicitadas</v>
          </cell>
          <cell r="F385" t="str">
            <v>Equipamientos Culturales para el Desarrollo Territorial</v>
          </cell>
        </row>
        <row r="386">
          <cell r="F386" t="str">
            <v>Escenarios deportivos y recreativos para la comunidad</v>
          </cell>
        </row>
        <row r="387">
          <cell r="F387" t="str">
            <v>Espacios de participación para el fortalecimiento institucional</v>
          </cell>
        </row>
        <row r="388">
          <cell r="F388" t="str">
            <v>Estrategia Departamental Buen Comienzo Antioquia</v>
          </cell>
        </row>
        <row r="389">
          <cell r="F389" t="str">
            <v>Estudios y seguimientos para la planeación y desarrollo de la Infraestructura de transporte</v>
          </cell>
        </row>
        <row r="390">
          <cell r="F390" t="str">
            <v>Excelencia educativa con más y mejores maestros</v>
          </cell>
        </row>
        <row r="391">
          <cell r="F391" t="str">
            <v>Familias en Convivencia</v>
          </cell>
        </row>
        <row r="392">
          <cell r="F392" t="str">
            <v>Fomento de sinergias para la promoción y mejoramiento de la empleabilidad en las regiones del Departamento</v>
          </cell>
        </row>
        <row r="393">
          <cell r="F393" t="str">
            <v>Fomento y Apoyo para el Emprendimiento y Fortalecimiento Empresarial</v>
          </cell>
        </row>
        <row r="394">
          <cell r="F394" t="str">
            <v>Fortalecimiento a la Seguridad y Orden Público</v>
          </cell>
        </row>
        <row r="395">
          <cell r="F395" t="str">
            <v>Fortalecimiento Autoridad Sanitaria</v>
          </cell>
        </row>
        <row r="396">
          <cell r="F396" t="str">
            <v>Fortalecimiento de la actividad física y promoción de la salud. "Por su salud muévase pues"</v>
          </cell>
        </row>
        <row r="397">
          <cell r="F397" t="str">
            <v>Fortalecimiento de las entidades sin ánimo de lucro  y entes territoriales</v>
          </cell>
        </row>
        <row r="398">
          <cell r="F398" t="str">
            <v>Fortalecimiento de las instancias, mecanismos y espacios de participación ciudadana</v>
          </cell>
        </row>
        <row r="399">
          <cell r="F399" t="str">
            <v>Fortalecimiento de las TIC en la Administración Departamental</v>
          </cell>
        </row>
        <row r="400">
          <cell r="F400" t="str">
            <v xml:space="preserve">Fortalecimiento de las TIC en redes empresariales </v>
          </cell>
        </row>
        <row r="401">
          <cell r="F401" t="str">
            <v>Fortalecimiento de los ingresos departamentales</v>
          </cell>
        </row>
        <row r="402">
          <cell r="F402" t="str">
            <v>Fortalecimiento del acceso y la calidad de la información pública</v>
          </cell>
        </row>
        <row r="403">
          <cell r="F403" t="str">
            <v xml:space="preserve">Fortalecimiento del bienestar laboral y mejoramiento de la calidad de vida </v>
          </cell>
        </row>
        <row r="404">
          <cell r="F404" t="str">
            <v>Fortalecimiento del modelo integral de atención a la ciudadanía</v>
          </cell>
        </row>
        <row r="405">
          <cell r="F405" t="str">
            <v>Fortalecimiento del Movimiento Comunal y las Organizaciones Sociales</v>
          </cell>
        </row>
        <row r="406">
          <cell r="F406" t="str">
            <v>Fortalecimiento del potencial deportivo de Antioquia</v>
          </cell>
        </row>
        <row r="407">
          <cell r="F407" t="str">
            <v>Fortalecimiento del Sistema Departamental de Ciencia, tecnología e innovación (SDCTI).</v>
          </cell>
        </row>
        <row r="408">
          <cell r="F408" t="str">
            <v>Fortalecimiento institucional de los prestadores de servicios públicos en el Departamento</v>
          </cell>
        </row>
        <row r="409">
          <cell r="F409" t="str">
            <v>Fortalecimiento Institucional en Transporte y Transito en el Departamento de Antioquia</v>
          </cell>
        </row>
        <row r="410">
          <cell r="F410" t="str">
            <v>Fortalecimiento Institucional para la planeación y la gestión del Desarrollo Territorial</v>
          </cell>
        </row>
        <row r="411">
          <cell r="F411" t="str">
            <v>Fortalecimiento tecnológico de Teleantioquia</v>
          </cell>
        </row>
        <row r="412">
          <cell r="F412" t="str">
            <v>Fortalecimiento y articulación entre el modelo de operación por procesos (Sistema Integrado de Gestión) y la estructura organizacional</v>
          </cell>
        </row>
        <row r="413">
          <cell r="F413" t="str">
            <v>Fortalecimiento y Desarrollo de la Agricultura Familiar Campesina</v>
          </cell>
        </row>
        <row r="414">
          <cell r="F414" t="str">
            <v>Gas domiciliario para el desarrollo rural del departamento</v>
          </cell>
        </row>
        <row r="415">
          <cell r="F415" t="str">
            <v>Gas domiciliario para la competitividad en las zonas urbanas del Departamento</v>
          </cell>
        </row>
        <row r="416">
          <cell r="F416" t="str">
            <v>Gestión Cultural para el Fortalecimiento de la Ciudadanía</v>
          </cell>
        </row>
        <row r="417">
          <cell r="F417" t="str">
            <v>Gestión de la información temática territorial como base fundamental para la planeación y el desarrollo</v>
          </cell>
        </row>
        <row r="418">
          <cell r="F418" t="str">
            <v>Gestión de la seguridad y la salud en el trabajo</v>
          </cell>
        </row>
        <row r="419">
          <cell r="F419" t="str">
            <v>Gestión del Empleo Público</v>
          </cell>
        </row>
        <row r="420">
          <cell r="F420" t="str">
            <v>Gestión Integral del Patrimonio Cultural</v>
          </cell>
        </row>
        <row r="421">
          <cell r="F421" t="str">
            <v>Indígenas con Calidad de Vida</v>
          </cell>
        </row>
        <row r="422">
          <cell r="F422" t="str">
            <v>Infraestructura de apoyo a la producción, transformación y comercialización de productos agropecuarios, pesqueros y forestales</v>
          </cell>
        </row>
        <row r="423">
          <cell r="F423" t="str">
            <v>Infraestructura de vías terciarias como apoyo a la comercialización de productos agropecuarios, pesqueros y forestales</v>
          </cell>
        </row>
        <row r="424">
          <cell r="F424" t="str">
            <v>Innovación y Tecnología al Servicio del Desarrollo Territorial Departamental</v>
          </cell>
        </row>
        <row r="425">
          <cell r="F425" t="str">
            <v>Juegos del sector educativo</v>
          </cell>
        </row>
        <row r="426">
          <cell r="F426" t="str">
            <v>Lectura y escritura</v>
          </cell>
        </row>
        <row r="427">
          <cell r="F427" t="str">
            <v>Lineamientos para la creación de zonas industriales en los municipios de tradición minera en Antioquia</v>
          </cell>
        </row>
        <row r="428">
          <cell r="F428" t="str">
            <v>Manejo de desastres</v>
          </cell>
        </row>
        <row r="429">
          <cell r="F429" t="str">
            <v>Manejo integral de los residuos sólidos en zona urbana del Departamento – “Basura Cero”</v>
          </cell>
        </row>
        <row r="430">
          <cell r="F430" t="str">
            <v>Manejo sostenible de sistemas de aguas residuales en zona urbana del Departamento</v>
          </cell>
        </row>
        <row r="431">
          <cell r="F431" t="str">
            <v>Manejo sostenible de sistemas de aguas residuales en zonas rurales y de difícil acceso del departamento</v>
          </cell>
        </row>
        <row r="432">
          <cell r="F432" t="str">
            <v>Mantenimiento, mejoramiento y/o rehabilitación de la RVS</v>
          </cell>
        </row>
        <row r="433">
          <cell r="F433" t="str">
            <v>Más y mejor educación para la atención a la población en condición de discapacidad y talentos excepcionales</v>
          </cell>
        </row>
        <row r="434">
          <cell r="F434" t="str">
            <v>Más y mejor educación para la población étnica</v>
          </cell>
        </row>
        <row r="435">
          <cell r="F435" t="str">
            <v xml:space="preserve">Más y mejor educación para la sociedad y las personas en el sector rural </v>
          </cell>
        </row>
        <row r="436">
          <cell r="F436" t="str">
            <v xml:space="preserve">Más y mejor educación para la sociedad y las personas en el sector urbano </v>
          </cell>
        </row>
        <row r="437">
          <cell r="F437" t="str">
            <v>Mejoramiento de Vivienda Rural</v>
          </cell>
        </row>
        <row r="438">
          <cell r="F438" t="str">
            <v>Mejoramiento de vivienda urbana</v>
          </cell>
        </row>
        <row r="439">
          <cell r="F439" t="str">
            <v>Mejorar la productividad y la competitividad del sector minero del Departamento con responsabilidad ambiental y social</v>
          </cell>
        </row>
        <row r="440">
          <cell r="F440" t="str">
            <v>Minería en armonía con el medio ambiente</v>
          </cell>
        </row>
        <row r="441">
          <cell r="F441" t="str">
            <v>Modelo Educativo de Antioquia para la vida, la sociedad y el trabajo</v>
          </cell>
        </row>
        <row r="442">
          <cell r="F442" t="str">
            <v>Modernización de la infraestructura física, bienes muebles, parque automotor y sistema integrado de seguridad</v>
          </cell>
        </row>
        <row r="443">
          <cell r="F443" t="str">
            <v>Movilidad segura en el Departamento de Antioquia</v>
          </cell>
        </row>
        <row r="444">
          <cell r="F444" t="str">
            <v>Mujeres asociadas, adelante!</v>
          </cell>
        </row>
        <row r="445">
          <cell r="F445" t="str">
            <v>Mujeres políticas “Antioquia Piensa en Grande”</v>
          </cell>
        </row>
        <row r="446">
          <cell r="F446" t="str">
            <v>Nuevos Polos de Desarrollo Habitacionales e Industriales</v>
          </cell>
        </row>
        <row r="447">
          <cell r="F447" t="str">
            <v>Participación de Antioquia en los Planes Nacionales de transporte Multimodal</v>
          </cell>
        </row>
        <row r="448">
          <cell r="F448" t="str">
            <v>Pavimentación de la Red Vial Secundaria (RVS)</v>
          </cell>
        </row>
        <row r="449">
          <cell r="F449" t="str">
            <v>Plan de cables aéreos</v>
          </cell>
        </row>
        <row r="450">
          <cell r="F450" t="str">
            <v>Población en Situación de Discapacidad</v>
          </cell>
        </row>
        <row r="451">
          <cell r="F451" t="str">
            <v>Prácticas de Excelencia</v>
          </cell>
        </row>
        <row r="452">
          <cell r="F452" t="str">
            <v>Preparando el campo antioqueño para los mercados del mundo</v>
          </cell>
        </row>
        <row r="453">
          <cell r="F453" t="str">
            <v>Prevención de las vulneraciones de la niñez para la construcción de la Paz</v>
          </cell>
        </row>
        <row r="454">
          <cell r="F454" t="str">
            <v>Promoción del deporte social comunitario, deporte formativo y recreación</v>
          </cell>
        </row>
        <row r="455">
          <cell r="F455" t="str">
            <v>Promoción, prevención y protección de los Derechos Humanos (DDHH) y Derecho Internacional Humanitario (DIH).</v>
          </cell>
        </row>
        <row r="456">
          <cell r="F456" t="str">
            <v>Protección y Conservación del Recurso Hídrico</v>
          </cell>
        </row>
        <row r="457">
          <cell r="F457" t="str">
            <v>Protección, restablecimiento de los derechos y reparación individual y colectiva a las víctimas del conflicto armado</v>
          </cell>
        </row>
        <row r="458">
          <cell r="F458" t="str">
            <v>Proyectos de infraestructura cofinanciados en los municipios</v>
          </cell>
        </row>
        <row r="459">
          <cell r="F459" t="str">
            <v>Proyectos estratégicos Departamentales</v>
          </cell>
        </row>
        <row r="460">
          <cell r="F460" t="str">
            <v>Reducción del Riesgo</v>
          </cell>
        </row>
        <row r="461">
          <cell r="F461" t="str">
            <v>Salud Ambiental</v>
          </cell>
        </row>
        <row r="462">
          <cell r="F462" t="str">
            <v>Salud Pública</v>
          </cell>
        </row>
        <row r="463">
          <cell r="F463" t="str">
            <v>Seguimiento a procesos de restitución de tierras despojadas y abandonadas en el Departamento</v>
          </cell>
        </row>
        <row r="464">
          <cell r="F464" t="str">
            <v>Seguridad alimentaria y nutricional en la población vulnerable- MANÁ</v>
          </cell>
        </row>
        <row r="465">
          <cell r="F465" t="str">
            <v>Seguridad económica de las mujeres</v>
          </cell>
        </row>
        <row r="466">
          <cell r="F466" t="str">
            <v>Seguridad pública para las mujeres</v>
          </cell>
        </row>
        <row r="467">
          <cell r="F467" t="str">
            <v>Sistema Departamental de Bomberos</v>
          </cell>
        </row>
        <row r="468">
          <cell r="F468" t="str">
            <v>Sistema Departamental de Capacitación para el deporte, la recreación, la actividad física y educación física</v>
          </cell>
        </row>
        <row r="469">
          <cell r="F469" t="str">
            <v>Sistema Departamental de Información de Gestión del Riesgo de Desastres</v>
          </cell>
        </row>
        <row r="470">
          <cell r="F470" t="str">
            <v>Trabajo decente y desarrollo económico local para la Paz</v>
          </cell>
        </row>
        <row r="471">
          <cell r="F471" t="str">
            <v>Transformación social y cultural en Gestión del Riesgo</v>
          </cell>
        </row>
        <row r="472">
          <cell r="F472" t="str">
            <v xml:space="preserve">Transparencia y lucha frontal contra la corrupción </v>
          </cell>
        </row>
        <row r="473">
          <cell r="F473" t="str">
            <v>Transversalidad con hechos</v>
          </cell>
        </row>
        <row r="474">
          <cell r="F474" t="str">
            <v>Vías para sistemas alternativos de transporte</v>
          </cell>
        </row>
        <row r="475">
          <cell r="F475" t="str">
            <v>Vivienda Nueva Rural</v>
          </cell>
        </row>
        <row r="476">
          <cell r="F476" t="str">
            <v>Vivienda Nueva Urbana</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sheetData sheetId="1">
        <row r="351">
          <cell r="B351" t="str">
            <v>Departamento Administrativo de Planeación</v>
          </cell>
        </row>
        <row r="352">
          <cell r="B352" t="str">
            <v>Departamento Administrativo del Sistema de Prevención, Atención y Recuperación de Desastres - DAPARD</v>
          </cell>
        </row>
        <row r="353">
          <cell r="B353" t="str">
            <v>Despacho del Gobernador</v>
          </cell>
        </row>
        <row r="354">
          <cell r="B354" t="str">
            <v>Fábrica de Licores y Alcoholes de Antioquia - FLA</v>
          </cell>
        </row>
        <row r="355">
          <cell r="B355" t="str">
            <v>Gerencia de Afrodescendientes</v>
          </cell>
        </row>
        <row r="356">
          <cell r="B356" t="str">
            <v>Gerencia de Auditoría Interna</v>
          </cell>
        </row>
        <row r="357">
          <cell r="B357" t="str">
            <v>Gerencia de Infancia, Adolescencia y Juventud</v>
          </cell>
        </row>
        <row r="358">
          <cell r="B358" t="str">
            <v>Gerencia de Paz</v>
          </cell>
        </row>
        <row r="359">
          <cell r="B359" t="str">
            <v>Gerencia de Seguridad Alimentaria y Nutricional de Antioquia - MANÁ</v>
          </cell>
        </row>
        <row r="360">
          <cell r="B360" t="str">
            <v>Gerencia de Servicios Públicos</v>
          </cell>
        </row>
        <row r="361">
          <cell r="B361" t="str">
            <v>Gerencia Indígena</v>
          </cell>
        </row>
        <row r="362">
          <cell r="B362" t="str">
            <v>Oficina de Comunicaciones</v>
          </cell>
        </row>
        <row r="363">
          <cell r="B363" t="str">
            <v>Secretaría de Agricultura y Desarrollo Rural</v>
          </cell>
        </row>
        <row r="364">
          <cell r="B364" t="str">
            <v>Secretaría de Educación</v>
          </cell>
        </row>
        <row r="365">
          <cell r="B365" t="str">
            <v>Secretaría de Gestión Humana y Desarrollo Organizacional</v>
          </cell>
        </row>
        <row r="366">
          <cell r="B366" t="str">
            <v>Secretaría de Gobierno</v>
          </cell>
        </row>
        <row r="367">
          <cell r="B367" t="str">
            <v>Secretaría de Hacienda</v>
          </cell>
        </row>
        <row r="368">
          <cell r="B368" t="str">
            <v>Secretaría de Infraestructura Física</v>
          </cell>
        </row>
        <row r="369">
          <cell r="B369" t="str">
            <v>Secretaría de las Mujeres</v>
          </cell>
        </row>
        <row r="370">
          <cell r="B370" t="str">
            <v>Secretaría de Medio Ambiente</v>
          </cell>
        </row>
        <row r="371">
          <cell r="B371" t="str">
            <v>Secretaría de Minas</v>
          </cell>
        </row>
        <row r="372">
          <cell r="B372" t="str">
            <v>Secretaría de Participación Ciudadana y Desarrollo Social</v>
          </cell>
        </row>
        <row r="373">
          <cell r="B373" t="str">
            <v>Secretaría de Productividad y Competitividad</v>
          </cell>
        </row>
        <row r="374">
          <cell r="B374" t="str">
            <v>Secretaría General</v>
          </cell>
        </row>
        <row r="375">
          <cell r="B375" t="str">
            <v>Secretaría Privada</v>
          </cell>
        </row>
        <row r="376">
          <cell r="B376" t="str">
            <v>Secretaría Seccional de Salud y Protección Social</v>
          </cell>
        </row>
        <row r="391">
          <cell r="D391" t="str">
            <v>N/A</v>
          </cell>
        </row>
        <row r="392">
          <cell r="D392" t="str">
            <v>Aprobadas</v>
          </cell>
        </row>
        <row r="393">
          <cell r="D393" t="str">
            <v>No solicitadas</v>
          </cell>
        </row>
        <row r="394">
          <cell r="D394" t="str">
            <v>Solicitadas</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sheetData sheetId="1">
        <row r="319">
          <cell r="B319" t="str">
            <v>Departamento Administrativo de Planeación</v>
          </cell>
        </row>
        <row r="320">
          <cell r="B320" t="str">
            <v>Departamento Administrativo del Sistema de Prevención, Atención y Recuperación de Desastres - DAPARD</v>
          </cell>
        </row>
        <row r="321">
          <cell r="B321" t="str">
            <v>Despacho del Gobernador</v>
          </cell>
        </row>
        <row r="322">
          <cell r="B322" t="str">
            <v>Fábrica de Licores y Alcoholes de Antioquia - FLA</v>
          </cell>
        </row>
        <row r="323">
          <cell r="B323" t="str">
            <v>Gerencia de Afrodescendientes</v>
          </cell>
        </row>
        <row r="324">
          <cell r="B324" t="str">
            <v>Gerencia de Auditoría Interna</v>
          </cell>
        </row>
        <row r="325">
          <cell r="B325" t="str">
            <v>Gerencia de Infancia, Adolescencia y Juventud</v>
          </cell>
        </row>
        <row r="326">
          <cell r="B326" t="str">
            <v>Gerencia de Paz</v>
          </cell>
        </row>
        <row r="327">
          <cell r="B327" t="str">
            <v>Gerencia de Seguridad Alimentaria y Nutricional de Antioquia - MANÁ</v>
          </cell>
        </row>
        <row r="328">
          <cell r="B328" t="str">
            <v>Gerencia de Servicios Públicos</v>
          </cell>
        </row>
        <row r="329">
          <cell r="B329" t="str">
            <v>Gerencia Indígena</v>
          </cell>
        </row>
        <row r="330">
          <cell r="B330" t="str">
            <v>Oficina de Comunicaciones</v>
          </cell>
        </row>
        <row r="331">
          <cell r="B331" t="str">
            <v>Secretaría de Agricultura y Desarrollo Rural</v>
          </cell>
        </row>
        <row r="332">
          <cell r="B332" t="str">
            <v>Secretaría de Educación</v>
          </cell>
        </row>
        <row r="333">
          <cell r="B333" t="str">
            <v>Secretaría de Gestión Humana y Desarrollo Organizacional</v>
          </cell>
        </row>
        <row r="334">
          <cell r="B334" t="str">
            <v>Secretaría de Gobierno</v>
          </cell>
        </row>
        <row r="335">
          <cell r="B335" t="str">
            <v>Secretaría de Hacienda</v>
          </cell>
        </row>
        <row r="336">
          <cell r="B336" t="str">
            <v>Secretaría de Infraestructura Física</v>
          </cell>
        </row>
        <row r="337">
          <cell r="B337" t="str">
            <v>Secretaría de las Mujeres</v>
          </cell>
        </row>
        <row r="338">
          <cell r="B338" t="str">
            <v>Secretaría de Medio Ambiente</v>
          </cell>
        </row>
        <row r="339">
          <cell r="B339" t="str">
            <v>Secretaría de Minas</v>
          </cell>
        </row>
        <row r="340">
          <cell r="B340" t="str">
            <v>Secretaría de Participación Ciudadana y Desarrollo Social</v>
          </cell>
        </row>
        <row r="341">
          <cell r="B341" t="str">
            <v>Secretaría de Productividad y Competitividad</v>
          </cell>
        </row>
        <row r="342">
          <cell r="B342" t="str">
            <v>Secretaría General</v>
          </cell>
        </row>
        <row r="343">
          <cell r="B343" t="str">
            <v>Secretaría Privada</v>
          </cell>
        </row>
        <row r="344">
          <cell r="B344" t="str">
            <v>Secretaría Seccional de Salud y Protección Social</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Hoja1"/>
      <sheetName val="UNSPSC"/>
    </sheetNames>
    <sheetDataSet>
      <sheetData sheetId="0"/>
      <sheetData sheetId="1">
        <row r="357">
          <cell r="D357" t="str">
            <v>Concurso de Méritos</v>
          </cell>
        </row>
        <row r="358">
          <cell r="D358" t="str">
            <v>Contratación Directa - Arrendamiento o Adquisición de Bienes Inmuebles</v>
          </cell>
        </row>
        <row r="359">
          <cell r="D359" t="str">
            <v>Contratación Directa - Bienes y Servicios en el Sector Defensa y en el Departamento Administrativo de Seguridad</v>
          </cell>
        </row>
        <row r="360">
          <cell r="D360" t="str">
            <v>Contratación Directa - Contratos Interadministrativos</v>
          </cell>
        </row>
        <row r="361">
          <cell r="D361" t="str">
            <v>Contratación Directa - Contratos para el Desarrollo de Actividades Científicas y Tecnológicas</v>
          </cell>
        </row>
        <row r="362">
          <cell r="D362" t="str">
            <v>Contratación Directa - Empréstito</v>
          </cell>
        </row>
        <row r="363">
          <cell r="D363" t="str">
            <v xml:space="preserve">Contratación Directa - Encargo Fiduciario </v>
          </cell>
        </row>
        <row r="364">
          <cell r="D364" t="str">
            <v>Contratación Directa - No pluralidad de oferentes</v>
          </cell>
        </row>
        <row r="365">
          <cell r="D365" t="str">
            <v>Contratación Directa - Prestación de Servicios y de Apoyo a la Gestión Persona Jurídica</v>
          </cell>
        </row>
        <row r="366">
          <cell r="D366" t="str">
            <v>Contratación Directa - Prestación de Servicios y de Apoyo a la Gestión Persona Natural</v>
          </cell>
        </row>
        <row r="367">
          <cell r="D367" t="str">
            <v>Contratación Directa - Urgencia Manifiesta</v>
          </cell>
        </row>
        <row r="368">
          <cell r="D368" t="str">
            <v>Licitación Pública</v>
          </cell>
        </row>
        <row r="369">
          <cell r="D369" t="str">
            <v>Mínima Cuantía</v>
          </cell>
        </row>
        <row r="370">
          <cell r="D370" t="str">
            <v>Otro Tipo de Contrato</v>
          </cell>
        </row>
        <row r="371">
          <cell r="D371" t="str">
            <v xml:space="preserve">Régimen Especial - Artículo 14 Ley 9 de 1989, Ley 388 de 1997 </v>
          </cell>
        </row>
        <row r="372">
          <cell r="D372" t="str">
            <v>Régimen Especial - Artículo 95 Ley 489 de 1998</v>
          </cell>
        </row>
        <row r="373">
          <cell r="D373" t="str">
            <v>Régimen Especial - Artículo 96 Ley 489 de 1998</v>
          </cell>
        </row>
        <row r="374">
          <cell r="D374" t="str">
            <v>Régimen Especial - Concesión Minera</v>
          </cell>
        </row>
        <row r="375">
          <cell r="D375" t="str">
            <v>Régimen Especial - Contrato de Comodato</v>
          </cell>
        </row>
        <row r="376">
          <cell r="D376" t="str">
            <v>Régimen Especial - Decreto 1084 de 2015</v>
          </cell>
        </row>
        <row r="377">
          <cell r="D377" t="str">
            <v>Régimen Especial - Decreto 1851 de 2015</v>
          </cell>
        </row>
        <row r="378">
          <cell r="D378" t="str">
            <v>Régimen Especial - Decreto 2500 de 2010</v>
          </cell>
        </row>
        <row r="379">
          <cell r="D379" t="str">
            <v>Régimen Especial - Decreto 777 de 1992</v>
          </cell>
        </row>
        <row r="380">
          <cell r="D380" t="str">
            <v>Régimen Especial - Ley 14 de 1983, Decreto 1222 de 1986</v>
          </cell>
        </row>
        <row r="381">
          <cell r="D381" t="str">
            <v>Régimen Especial - Oferta de Concesión Mercantil</v>
          </cell>
        </row>
        <row r="382">
          <cell r="D382" t="str">
            <v>Régimen Especial - Organismos Internacionales</v>
          </cell>
        </row>
        <row r="383">
          <cell r="D383" t="str">
            <v>Selección Abreviada - Acuerdo Marco de Precios</v>
          </cell>
        </row>
        <row r="384">
          <cell r="D384" t="str">
            <v>Selección Abreviada - Adquisición en Bolsa de Productos</v>
          </cell>
        </row>
        <row r="385">
          <cell r="D385" t="str">
            <v>Selección Abreviada - Enajenación de Bienes</v>
          </cell>
        </row>
        <row r="386">
          <cell r="D386" t="str">
            <v>Selección Abreviada - Menor Cuantía</v>
          </cell>
        </row>
        <row r="387">
          <cell r="D387" t="str">
            <v>Selección Abreviada - Subasta Inversa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 val="No se van a hacer"/>
    </sheetNames>
    <sheetDataSet>
      <sheetData sheetId="0" refreshError="1"/>
      <sheetData sheetId="1">
        <row r="408">
          <cell r="D408" t="str">
            <v>Presupuesto de entidad nacional</v>
          </cell>
        </row>
        <row r="409">
          <cell r="D409" t="str">
            <v>Recursos de crédito</v>
          </cell>
        </row>
        <row r="410">
          <cell r="D410" t="str">
            <v>Recursos propios</v>
          </cell>
        </row>
        <row r="411">
          <cell r="D411" t="str">
            <v>Regalías</v>
          </cell>
        </row>
        <row r="412">
          <cell r="D412" t="str">
            <v>SGP</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Hoja1"/>
      <sheetName val="Anulados"/>
      <sheetName val="UNSPSC"/>
    </sheetNames>
    <sheetDataSet>
      <sheetData sheetId="0" refreshError="1"/>
      <sheetData sheetId="1">
        <row r="628">
          <cell r="F628" t="str">
            <v>Tipo A1: Supervisión e Interventoría Integral</v>
          </cell>
        </row>
        <row r="629">
          <cell r="F629" t="str">
            <v>Tipo A2: Supervisión e Interventoría Técnica</v>
          </cell>
        </row>
        <row r="630">
          <cell r="F630" t="str">
            <v xml:space="preserve">Tipo B1: Supervisión e Interventoría Técnica </v>
          </cell>
        </row>
        <row r="631">
          <cell r="F631" t="str">
            <v>Tipo B2: Supervisión Colegiada</v>
          </cell>
        </row>
        <row r="632">
          <cell r="F632" t="str">
            <v>Tipo C:  Supervisión</v>
          </cell>
        </row>
      </sheetData>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refreshError="1"/>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sheetData sheetId="1">
        <row r="336">
          <cell r="D336" t="str">
            <v>Concurso de Méritos</v>
          </cell>
        </row>
        <row r="337">
          <cell r="D337" t="str">
            <v>Contratación Directa - Arrendamiento o Adquisición de Bienes Inmuebles</v>
          </cell>
        </row>
        <row r="338">
          <cell r="D338" t="str">
            <v>Contratación Directa - Bienes y Servicios en el Sector Defensa y en el Departamento Administrativo de Seguridad</v>
          </cell>
        </row>
        <row r="339">
          <cell r="D339" t="str">
            <v>Contratación Directa - Contratos Interadministrativos</v>
          </cell>
        </row>
        <row r="340">
          <cell r="D340" t="str">
            <v>Contratación Directa - Contratos para el Desarrollo de Actividades Científicas y Tecnológicas</v>
          </cell>
        </row>
        <row r="341">
          <cell r="D341" t="str">
            <v>Contratación Directa - Empréstito</v>
          </cell>
        </row>
        <row r="342">
          <cell r="D342" t="str">
            <v xml:space="preserve">Contratación Directa - Encargo Fiduciario </v>
          </cell>
        </row>
        <row r="343">
          <cell r="D343" t="str">
            <v>Contratación Directa - No pluralidad de oferentes</v>
          </cell>
        </row>
        <row r="344">
          <cell r="D344" t="str">
            <v>Contratación Directa - Prestación de Servicios y de Apoyo a la Gestión Persona Jurídica</v>
          </cell>
        </row>
        <row r="345">
          <cell r="D345" t="str">
            <v>Contratación Directa - Prestación de Servicios y de Apoyo a la Gestión Persona Natural</v>
          </cell>
        </row>
        <row r="346">
          <cell r="D346" t="str">
            <v>Contratación Directa - Urgencia Manifiesta</v>
          </cell>
        </row>
        <row r="347">
          <cell r="D347" t="str">
            <v>Licitación Pública</v>
          </cell>
        </row>
        <row r="348">
          <cell r="D348" t="str">
            <v>Mínima Cuantía</v>
          </cell>
        </row>
        <row r="349">
          <cell r="D349" t="str">
            <v>Otro Tipo de Contrato</v>
          </cell>
        </row>
        <row r="350">
          <cell r="D350" t="str">
            <v xml:space="preserve">Régimen Especial - Artículo 14 Ley 9 de 1989, Ley 388 de 1997 </v>
          </cell>
        </row>
        <row r="351">
          <cell r="D351" t="str">
            <v>Régimen Especial - Artículo 95 Ley 489 de 1998</v>
          </cell>
        </row>
        <row r="352">
          <cell r="D352" t="str">
            <v>Régimen Especial - Artículo 96 Ley 489 de 1998</v>
          </cell>
        </row>
        <row r="353">
          <cell r="D353" t="str">
            <v>Régimen Especial - Concesión Minera</v>
          </cell>
        </row>
        <row r="354">
          <cell r="D354" t="str">
            <v>Régimen Especial - Contrato de Comodato</v>
          </cell>
        </row>
        <row r="355">
          <cell r="D355" t="str">
            <v>Régimen Especial - Decreto 092 de 2017</v>
          </cell>
        </row>
        <row r="356">
          <cell r="D356" t="str">
            <v>Régimen Especial - Decreto 1084 de 2015</v>
          </cell>
        </row>
        <row r="357">
          <cell r="D357" t="str">
            <v>Régimen Especial - Decreto 1851 de 2015</v>
          </cell>
        </row>
        <row r="358">
          <cell r="D358" t="str">
            <v>Régimen Especial - Decreto 2500 de 2010</v>
          </cell>
        </row>
        <row r="359">
          <cell r="D359" t="str">
            <v>Régimen Especial - Ley 14 de 1983, Decreto 1222 de 1986</v>
          </cell>
        </row>
        <row r="360">
          <cell r="D360" t="str">
            <v>Régimen Especial - Oferta de Concesión Mercantil</v>
          </cell>
        </row>
        <row r="361">
          <cell r="D361" t="str">
            <v>Régimen Especial - Organismos Internacionales</v>
          </cell>
        </row>
        <row r="362">
          <cell r="D362" t="str">
            <v>Selección Abreviada - Acuerdo Marco de Precios</v>
          </cell>
        </row>
        <row r="363">
          <cell r="D363" t="str">
            <v>Selección Abreviada - Adquisición en Bolsa de Productos</v>
          </cell>
        </row>
        <row r="364">
          <cell r="D364" t="str">
            <v>Selección Abreviada - Enajenación de Bienes</v>
          </cell>
        </row>
        <row r="365">
          <cell r="D365" t="str">
            <v>Selección Abreviada - Menor Cuantía</v>
          </cell>
        </row>
        <row r="366">
          <cell r="D366" t="str">
            <v>Selección Abreviada - Subasta Inversa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mailto:jorge.patino@antioquia.gov.co" TargetMode="External"/><Relationship Id="rId170" Type="http://schemas.openxmlformats.org/officeDocument/2006/relationships/hyperlink" Target="mailto:jose.mesa@antioquia.gov.co" TargetMode="External"/><Relationship Id="rId268" Type="http://schemas.openxmlformats.org/officeDocument/2006/relationships/hyperlink" Target="mailto:adriana.garcia@antioquia.gov.co" TargetMode="External"/><Relationship Id="rId475" Type="http://schemas.openxmlformats.org/officeDocument/2006/relationships/hyperlink" Target="mailto:natalia.ruiz@fla.com.co" TargetMode="External"/><Relationship Id="rId682" Type="http://schemas.openxmlformats.org/officeDocument/2006/relationships/hyperlink" Target="mailto:johnjairo.guerra@antioquia.gov.co" TargetMode="External"/><Relationship Id="rId128" Type="http://schemas.openxmlformats.org/officeDocument/2006/relationships/hyperlink" Target="mailto:jose.mesa@antioquia.gov.co" TargetMode="External"/><Relationship Id="rId335" Type="http://schemas.openxmlformats.org/officeDocument/2006/relationships/hyperlink" Target="mailto:adriana.garcia@antioquia.gov.co" TargetMode="External"/><Relationship Id="rId542" Type="http://schemas.openxmlformats.org/officeDocument/2006/relationships/hyperlink" Target="mailto:natalia.ruiz@fla.com.co" TargetMode="External"/><Relationship Id="rId987" Type="http://schemas.openxmlformats.org/officeDocument/2006/relationships/hyperlink" Target="mailto:carlos.escobar@antioquia.gov.co" TargetMode="External"/><Relationship Id="rId402" Type="http://schemas.openxmlformats.org/officeDocument/2006/relationships/hyperlink" Target="mailto:camila.zapata@antioquia.gov.co" TargetMode="External"/><Relationship Id="rId847" Type="http://schemas.openxmlformats.org/officeDocument/2006/relationships/hyperlink" Target="mailto:dianapatricia.lopez@antioquia.gov.co" TargetMode="External"/><Relationship Id="rId1032" Type="http://schemas.openxmlformats.org/officeDocument/2006/relationships/hyperlink" Target="mailto:carlos.escobar@antioquia.gov.co" TargetMode="External"/><Relationship Id="rId707" Type="http://schemas.openxmlformats.org/officeDocument/2006/relationships/hyperlink" Target="mailto:santiago.morales@antioquia.gov.co" TargetMode="External"/><Relationship Id="rId914" Type="http://schemas.openxmlformats.org/officeDocument/2006/relationships/hyperlink" Target="https://www.contratos.gov.co/consultas/detalleProceso.do?numConstancia=18-1-187488" TargetMode="External"/><Relationship Id="rId43" Type="http://schemas.openxmlformats.org/officeDocument/2006/relationships/hyperlink" Target="mailto:luis.mesa@antioquia.gov.co" TargetMode="External"/><Relationship Id="rId192" Type="http://schemas.openxmlformats.org/officeDocument/2006/relationships/hyperlink" Target="mailto:henry.carvajal@antioquia.gov.co" TargetMode="External"/><Relationship Id="rId497" Type="http://schemas.openxmlformats.org/officeDocument/2006/relationships/hyperlink" Target="mailto:natalia.ruiz@fla.com.co" TargetMode="External"/><Relationship Id="rId357" Type="http://schemas.openxmlformats.org/officeDocument/2006/relationships/hyperlink" Target="mailto:adriana.garcia@antioquia.gov.co" TargetMode="External"/><Relationship Id="rId217" Type="http://schemas.openxmlformats.org/officeDocument/2006/relationships/hyperlink" Target="mailto:lorenzo.portocarrero@antioquia.gov.co" TargetMode="External"/><Relationship Id="rId564" Type="http://schemas.openxmlformats.org/officeDocument/2006/relationships/hyperlink" Target="mailto:natalia.ruiz@fla.com.co" TargetMode="External"/><Relationship Id="rId771" Type="http://schemas.openxmlformats.org/officeDocument/2006/relationships/hyperlink" Target="mailto:dianapatricia.lopez@antioquia.gov.co" TargetMode="External"/><Relationship Id="rId869" Type="http://schemas.openxmlformats.org/officeDocument/2006/relationships/hyperlink" Target="https://www.contratos.gov.co/consultas/detalleProceso.do?numConstancia=18-1-186143" TargetMode="External"/><Relationship Id="rId424" Type="http://schemas.openxmlformats.org/officeDocument/2006/relationships/hyperlink" Target="mailto:natalia.ruiz@fla.com.co" TargetMode="External"/><Relationship Id="rId631" Type="http://schemas.openxmlformats.org/officeDocument/2006/relationships/hyperlink" Target="mailto:hugo.parra@antioquia.gov.co" TargetMode="External"/><Relationship Id="rId729" Type="http://schemas.openxmlformats.org/officeDocument/2006/relationships/hyperlink" Target="mailto:santiago.morales@antioquia.gov.co" TargetMode="External"/><Relationship Id="rId1054" Type="http://schemas.openxmlformats.org/officeDocument/2006/relationships/hyperlink" Target="mailto:carlos.escobar@antioquia.gov.co" TargetMode="External"/><Relationship Id="rId936" Type="http://schemas.openxmlformats.org/officeDocument/2006/relationships/hyperlink" Target="https://www.contratos.gov.co/consultas/detalleProceso.do?numConstancia=18-1-187006" TargetMode="External"/><Relationship Id="rId1121" Type="http://schemas.openxmlformats.org/officeDocument/2006/relationships/hyperlink" Target="mailto:bancodelagente@antioquia.gov.co" TargetMode="External"/><Relationship Id="rId65" Type="http://schemas.openxmlformats.org/officeDocument/2006/relationships/hyperlink" Target="mailto:juan.velez@antioquia.gov.co" TargetMode="External"/><Relationship Id="rId281" Type="http://schemas.openxmlformats.org/officeDocument/2006/relationships/hyperlink" Target="mailto:adriana.garcia@antioquia.gov.co" TargetMode="External"/><Relationship Id="rId141" Type="http://schemas.openxmlformats.org/officeDocument/2006/relationships/hyperlink" Target="https://www.contratos.gov.co/consultas/detalleProceso.do?numConstancia=18-12-7591035" TargetMode="External"/><Relationship Id="rId379" Type="http://schemas.openxmlformats.org/officeDocument/2006/relationships/hyperlink" Target="mailto:adriana.garcia@antioquia.gov.co" TargetMode="External"/><Relationship Id="rId586" Type="http://schemas.openxmlformats.org/officeDocument/2006/relationships/hyperlink" Target="mailto:natalia.ruiz@fla.com.co" TargetMode="External"/><Relationship Id="rId793" Type="http://schemas.openxmlformats.org/officeDocument/2006/relationships/hyperlink" Target="https://www.contratos.gov.co/consultas/detalleProceso.do?numConstancia=17-15-7236116" TargetMode="External"/><Relationship Id="rId7" Type="http://schemas.openxmlformats.org/officeDocument/2006/relationships/hyperlink" Target="mailto:jorge.patino@antioquia.gov.co" TargetMode="External"/><Relationship Id="rId239" Type="http://schemas.openxmlformats.org/officeDocument/2006/relationships/hyperlink" Target="mailto:silvia.orozco@antioquia.gov.co" TargetMode="External"/><Relationship Id="rId446" Type="http://schemas.openxmlformats.org/officeDocument/2006/relationships/hyperlink" Target="mailto:natalia.ruiz@fla.com.co" TargetMode="External"/><Relationship Id="rId653" Type="http://schemas.openxmlformats.org/officeDocument/2006/relationships/hyperlink" Target="mailto:victoria.ramirez@antioquia.gov.co" TargetMode="External"/><Relationship Id="rId1076" Type="http://schemas.openxmlformats.org/officeDocument/2006/relationships/hyperlink" Target="mailto:juanesteban.serna@antioquia.gov.co" TargetMode="External"/><Relationship Id="rId306" Type="http://schemas.openxmlformats.org/officeDocument/2006/relationships/hyperlink" Target="mailto:adriana.garcia@antioquia.gov.co" TargetMode="External"/><Relationship Id="rId860" Type="http://schemas.openxmlformats.org/officeDocument/2006/relationships/hyperlink" Target="https://www.contratos.gov.co/consultas/detalleProceso.do?numConstancia=17-4-7283694" TargetMode="External"/><Relationship Id="rId958" Type="http://schemas.openxmlformats.org/officeDocument/2006/relationships/hyperlink" Target="mailto:dianapatricia.lopez@antioquia.gov.co" TargetMode="External"/><Relationship Id="rId1143" Type="http://schemas.openxmlformats.org/officeDocument/2006/relationships/hyperlink" Target="mailto:adriana.gonzalez@antioquia.gov.co" TargetMode="External"/><Relationship Id="rId87" Type="http://schemas.openxmlformats.org/officeDocument/2006/relationships/hyperlink" Target="mailto:deysyalexandra.yepes@antioquia.gov.co" TargetMode="External"/><Relationship Id="rId513" Type="http://schemas.openxmlformats.org/officeDocument/2006/relationships/hyperlink" Target="mailto:natalia.ruiz@fla.com.co" TargetMode="External"/><Relationship Id="rId720" Type="http://schemas.openxmlformats.org/officeDocument/2006/relationships/hyperlink" Target="mailto:santiago.morales@antioquia.gov.co" TargetMode="External"/><Relationship Id="rId818" Type="http://schemas.openxmlformats.org/officeDocument/2006/relationships/hyperlink" Target="mailto:dianapatricia.lopez@antioquia.gov.co" TargetMode="External"/><Relationship Id="rId1003" Type="http://schemas.openxmlformats.org/officeDocument/2006/relationships/hyperlink" Target="mailto:carlos.escobar@antioquia.gov.co" TargetMode="External"/><Relationship Id="rId14" Type="http://schemas.openxmlformats.org/officeDocument/2006/relationships/hyperlink" Target="mailto:jorge.patino@antioquia.gov.co" TargetMode="External"/><Relationship Id="rId163" Type="http://schemas.openxmlformats.org/officeDocument/2006/relationships/hyperlink" Target="https://www.contratos.gov.co/consultas/detalleProceso.do?numConstancia=18-11-7946455" TargetMode="External"/><Relationship Id="rId370" Type="http://schemas.openxmlformats.org/officeDocument/2006/relationships/hyperlink" Target="mailto:adriana.garcia@antioquia.gov.co" TargetMode="External"/><Relationship Id="rId230" Type="http://schemas.openxmlformats.org/officeDocument/2006/relationships/hyperlink" Target="mailto:luis.uribe@antioquia.gov.co" TargetMode="External"/><Relationship Id="rId468" Type="http://schemas.openxmlformats.org/officeDocument/2006/relationships/hyperlink" Target="mailto:natalia.ruiz@fla.com.co" TargetMode="External"/><Relationship Id="rId675" Type="http://schemas.openxmlformats.org/officeDocument/2006/relationships/hyperlink" Target="mailto:norman.harry@antioquia.gov.co" TargetMode="External"/><Relationship Id="rId882" Type="http://schemas.openxmlformats.org/officeDocument/2006/relationships/hyperlink" Target="mailto:dianapatricia.lopez@antioquia.gov.co" TargetMode="External"/><Relationship Id="rId1098" Type="http://schemas.openxmlformats.org/officeDocument/2006/relationships/hyperlink" Target="mailto:clara.ortiz@antioquia.gov.co" TargetMode="External"/><Relationship Id="rId328" Type="http://schemas.openxmlformats.org/officeDocument/2006/relationships/hyperlink" Target="mailto:adriana.garcia@antioquia.gov.co" TargetMode="External"/><Relationship Id="rId535" Type="http://schemas.openxmlformats.org/officeDocument/2006/relationships/hyperlink" Target="mailto:natalia.ruiz@fla.com.co" TargetMode="External"/><Relationship Id="rId742" Type="http://schemas.openxmlformats.org/officeDocument/2006/relationships/hyperlink" Target="mailto:santiago.morales@antioquia.gov.co" TargetMode="External"/><Relationship Id="rId602" Type="http://schemas.openxmlformats.org/officeDocument/2006/relationships/hyperlink" Target="mailto:natalia.ruiz@fla.com.co" TargetMode="External"/><Relationship Id="rId1025" Type="http://schemas.openxmlformats.org/officeDocument/2006/relationships/hyperlink" Target="mailto:carlos.escobar@antioquia.gov.co" TargetMode="External"/><Relationship Id="rId907" Type="http://schemas.openxmlformats.org/officeDocument/2006/relationships/hyperlink" Target="mailto:dianapatricia.lopez@antioquia.gov.co" TargetMode="External"/><Relationship Id="rId36" Type="http://schemas.openxmlformats.org/officeDocument/2006/relationships/hyperlink" Target="mailto:jorge.patino@antioquia.gov.co" TargetMode="External"/><Relationship Id="rId185" Type="http://schemas.openxmlformats.org/officeDocument/2006/relationships/hyperlink" Target="mailto:henry.carvajal@antioquia.gov.co" TargetMode="External"/><Relationship Id="rId392" Type="http://schemas.openxmlformats.org/officeDocument/2006/relationships/hyperlink" Target="mailto:gloria.escobar@antioquia.gov.co" TargetMode="External"/><Relationship Id="rId697" Type="http://schemas.openxmlformats.org/officeDocument/2006/relationships/hyperlink" Target="mailto:santiago.morales@antioquia.gov.co" TargetMode="External"/><Relationship Id="rId252" Type="http://schemas.openxmlformats.org/officeDocument/2006/relationships/hyperlink" Target="mailto:libardo.castrillon@antioquia.gov.co" TargetMode="External"/><Relationship Id="rId1103" Type="http://schemas.openxmlformats.org/officeDocument/2006/relationships/hyperlink" Target="mailto:jorge.duran@antioquia.gov.co" TargetMode="External"/><Relationship Id="rId47" Type="http://schemas.openxmlformats.org/officeDocument/2006/relationships/hyperlink" Target="mailto:deysyalexandra.yepes@antioquia.gov.co" TargetMode="External"/><Relationship Id="rId112" Type="http://schemas.openxmlformats.org/officeDocument/2006/relationships/hyperlink" Target="https://www.contratos.gov.co/consultas/detalleProceso.do?numConstancia=17-12-7387742" TargetMode="External"/><Relationship Id="rId557" Type="http://schemas.openxmlformats.org/officeDocument/2006/relationships/hyperlink" Target="mailto:natalia.ruiz@fla.com.co" TargetMode="External"/><Relationship Id="rId764" Type="http://schemas.openxmlformats.org/officeDocument/2006/relationships/hyperlink" Target="mailto:santiago.morales@antioquia.gov.co" TargetMode="External"/><Relationship Id="rId971" Type="http://schemas.openxmlformats.org/officeDocument/2006/relationships/hyperlink" Target="mailto:dianapatricia.lopez@antioquia.gov.co" TargetMode="External"/><Relationship Id="rId196" Type="http://schemas.openxmlformats.org/officeDocument/2006/relationships/hyperlink" Target="mailto:henry.carvajal@antioquia.gov.co" TargetMode="External"/><Relationship Id="rId417" Type="http://schemas.openxmlformats.org/officeDocument/2006/relationships/hyperlink" Target="mailto:german.salazar@antioquia.gov.co" TargetMode="External"/><Relationship Id="rId624" Type="http://schemas.openxmlformats.org/officeDocument/2006/relationships/hyperlink" Target="mailto:hugo.parra@antioquia.gov.co" TargetMode="External"/><Relationship Id="rId831" Type="http://schemas.openxmlformats.org/officeDocument/2006/relationships/hyperlink" Target="mailto:dianapatricia.lopez@antioquia.gov.co" TargetMode="External"/><Relationship Id="rId1047" Type="http://schemas.openxmlformats.org/officeDocument/2006/relationships/hyperlink" Target="mailto:carlos.escobar@antioquia.gov.co" TargetMode="External"/><Relationship Id="rId263" Type="http://schemas.openxmlformats.org/officeDocument/2006/relationships/hyperlink" Target="mailto:adriana.garcia@antioquia.gov.co" TargetMode="External"/><Relationship Id="rId470" Type="http://schemas.openxmlformats.org/officeDocument/2006/relationships/hyperlink" Target="mailto:natalia.ruiz@fla.com.co" TargetMode="External"/><Relationship Id="rId929" Type="http://schemas.openxmlformats.org/officeDocument/2006/relationships/hyperlink" Target="https://www.contratos.gov.co/consultas/detalleProceso.do?numConstancia=18-1-187511" TargetMode="External"/><Relationship Id="rId1114" Type="http://schemas.openxmlformats.org/officeDocument/2006/relationships/hyperlink" Target="mailto:juandavid.garcia@antioquia.gov.co" TargetMode="External"/><Relationship Id="rId58" Type="http://schemas.openxmlformats.org/officeDocument/2006/relationships/hyperlink" Target="mailto:juan.velez@antioquia.gov.co" TargetMode="External"/><Relationship Id="rId123" Type="http://schemas.openxmlformats.org/officeDocument/2006/relationships/hyperlink" Target="https://www.contratos.gov.co/consultas/detalleProceso.do?numConstancia=17-13-7410195" TargetMode="External"/><Relationship Id="rId330" Type="http://schemas.openxmlformats.org/officeDocument/2006/relationships/hyperlink" Target="mailto:adriana.garcia@antioquia.gov.co" TargetMode="External"/><Relationship Id="rId568" Type="http://schemas.openxmlformats.org/officeDocument/2006/relationships/hyperlink" Target="mailto:natalia.ruiz@fla.com.co" TargetMode="External"/><Relationship Id="rId775" Type="http://schemas.openxmlformats.org/officeDocument/2006/relationships/hyperlink" Target="https://www.contratos.gov.co/consultas/detalleProceso.do?numConstancia=17-4-7270265" TargetMode="External"/><Relationship Id="rId982" Type="http://schemas.openxmlformats.org/officeDocument/2006/relationships/hyperlink" Target="mailto:carlos.escobar@antioquia.gov.co" TargetMode="External"/><Relationship Id="rId428" Type="http://schemas.openxmlformats.org/officeDocument/2006/relationships/hyperlink" Target="mailto:natalia.ruiz@fla.com.co" TargetMode="External"/><Relationship Id="rId635" Type="http://schemas.openxmlformats.org/officeDocument/2006/relationships/hyperlink" Target="mailto:aicardo.urrego@antioquia.gov.co" TargetMode="External"/><Relationship Id="rId842" Type="http://schemas.openxmlformats.org/officeDocument/2006/relationships/hyperlink" Target="mailto:dianapatricia.lopez@antioquia.gov.co" TargetMode="External"/><Relationship Id="rId1058" Type="http://schemas.openxmlformats.org/officeDocument/2006/relationships/hyperlink" Target="mailto:carlos.escobar@antioquia.gov.co" TargetMode="External"/><Relationship Id="rId274" Type="http://schemas.openxmlformats.org/officeDocument/2006/relationships/hyperlink" Target="mailto:adriana.garcia@antioquia.gov.co" TargetMode="External"/><Relationship Id="rId481" Type="http://schemas.openxmlformats.org/officeDocument/2006/relationships/hyperlink" Target="mailto:natalia.ruiz@fla.com.co" TargetMode="External"/><Relationship Id="rId702" Type="http://schemas.openxmlformats.org/officeDocument/2006/relationships/hyperlink" Target="mailto:santiago.morales@antioquia.gov.co" TargetMode="External"/><Relationship Id="rId1125" Type="http://schemas.openxmlformats.org/officeDocument/2006/relationships/hyperlink" Target="mailto:juandavid.garcia@antioquia.gov.co" TargetMode="External"/><Relationship Id="rId69" Type="http://schemas.openxmlformats.org/officeDocument/2006/relationships/hyperlink" Target="mailto:luis.mesa@antioquia.gov.co" TargetMode="External"/><Relationship Id="rId134" Type="http://schemas.openxmlformats.org/officeDocument/2006/relationships/hyperlink" Target="https://community.secop.gov.co/Public/Tendering/ContractNoticeManagement/Index?SkinName=CCE%C2%A4tLanguage=es-CO&amp;Page=login&amp;Country=CO" TargetMode="External"/><Relationship Id="rId579" Type="http://schemas.openxmlformats.org/officeDocument/2006/relationships/hyperlink" Target="mailto:natalia.ruiz@fla.com.co" TargetMode="External"/><Relationship Id="rId786" Type="http://schemas.openxmlformats.org/officeDocument/2006/relationships/hyperlink" Target="https://www.contratos.gov.co/consultas/detalleProceso.do?numConstancia=17-4-7278554" TargetMode="External"/><Relationship Id="rId993" Type="http://schemas.openxmlformats.org/officeDocument/2006/relationships/hyperlink" Target="mailto:carlos.escobar@antioquia.gov.co" TargetMode="External"/><Relationship Id="rId341" Type="http://schemas.openxmlformats.org/officeDocument/2006/relationships/hyperlink" Target="mailto:adriana.garcia@antioquia.gov.co" TargetMode="External"/><Relationship Id="rId439" Type="http://schemas.openxmlformats.org/officeDocument/2006/relationships/hyperlink" Target="mailto:natalia.ruiz@fla.com.co" TargetMode="External"/><Relationship Id="rId646" Type="http://schemas.openxmlformats.org/officeDocument/2006/relationships/hyperlink" Target="mailto:hugo.parra@antioquia.gov.co" TargetMode="External"/><Relationship Id="rId1069" Type="http://schemas.openxmlformats.org/officeDocument/2006/relationships/hyperlink" Target="mailto:juanfelipe.lopez@antioquia.gov.co" TargetMode="External"/><Relationship Id="rId201" Type="http://schemas.openxmlformats.org/officeDocument/2006/relationships/hyperlink" Target="mailto:henry.carvajal@antioquia.gov.co" TargetMode="External"/><Relationship Id="rId285" Type="http://schemas.openxmlformats.org/officeDocument/2006/relationships/hyperlink" Target="mailto:adriana.garcia@antioquia.gov.co" TargetMode="External"/><Relationship Id="rId506" Type="http://schemas.openxmlformats.org/officeDocument/2006/relationships/hyperlink" Target="mailto:natalia.ruiz@fla.com.co" TargetMode="External"/><Relationship Id="rId853" Type="http://schemas.openxmlformats.org/officeDocument/2006/relationships/hyperlink" Target="mailto:dianapatricia.lopez@antioquia.gov.co" TargetMode="External"/><Relationship Id="rId1136" Type="http://schemas.openxmlformats.org/officeDocument/2006/relationships/hyperlink" Target="mailto:adriana.echeverri@antioquia.gov.co" TargetMode="External"/><Relationship Id="rId492" Type="http://schemas.openxmlformats.org/officeDocument/2006/relationships/hyperlink" Target="mailto:natalia.ruiz@fla.com.co" TargetMode="External"/><Relationship Id="rId713" Type="http://schemas.openxmlformats.org/officeDocument/2006/relationships/hyperlink" Target="mailto:santiago.morales@antioquia.gov.co" TargetMode="External"/><Relationship Id="rId797" Type="http://schemas.openxmlformats.org/officeDocument/2006/relationships/hyperlink" Target="https://www.contratos.gov.co/consultas/detalleProceso.do?numConstancia=17-15-7236178" TargetMode="External"/><Relationship Id="rId920" Type="http://schemas.openxmlformats.org/officeDocument/2006/relationships/hyperlink" Target="https://www.contratos.gov.co/consultas/detalleProceso.do?numConstancia=18-1-187499"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352" Type="http://schemas.openxmlformats.org/officeDocument/2006/relationships/hyperlink" Target="mailto:adriana.garcia@antioquia.gov.co" TargetMode="External"/><Relationship Id="rId212" Type="http://schemas.openxmlformats.org/officeDocument/2006/relationships/hyperlink" Target="mailto:henry.carvajal@antioquia.gov.co" TargetMode="External"/><Relationship Id="rId657" Type="http://schemas.openxmlformats.org/officeDocument/2006/relationships/hyperlink" Target="mailto:victoria.ramirez@antioquia.gov.co" TargetMode="External"/><Relationship Id="rId864" Type="http://schemas.openxmlformats.org/officeDocument/2006/relationships/hyperlink" Target="https://www.contratos.gov.co/consultas/detalleProceso.do?numConstancia=18-1-186124" TargetMode="External"/><Relationship Id="rId296" Type="http://schemas.openxmlformats.org/officeDocument/2006/relationships/hyperlink" Target="mailto:adriana.garcia@antioquia.gov.co" TargetMode="External"/><Relationship Id="rId517" Type="http://schemas.openxmlformats.org/officeDocument/2006/relationships/hyperlink" Target="mailto:natalia.ruiz@fla.com.co" TargetMode="External"/><Relationship Id="rId724" Type="http://schemas.openxmlformats.org/officeDocument/2006/relationships/hyperlink" Target="mailto:santiago.morales@antioquia.gov.co" TargetMode="External"/><Relationship Id="rId931" Type="http://schemas.openxmlformats.org/officeDocument/2006/relationships/hyperlink" Target="https://www.contratos.gov.co/consultas/detalleProceso.do?numConstancia=15-15-4142122" TargetMode="External"/><Relationship Id="rId1147" Type="http://schemas.openxmlformats.org/officeDocument/2006/relationships/hyperlink" Target="mailto:maria.norena@antioquia.gov.co" TargetMode="External"/><Relationship Id="rId60" Type="http://schemas.openxmlformats.org/officeDocument/2006/relationships/hyperlink" Target="mailto:deysyalexandra.yepes@antioquia.gov.co" TargetMode="External"/><Relationship Id="rId156" Type="http://schemas.openxmlformats.org/officeDocument/2006/relationships/hyperlink" Target="mailto:santiago.marin@antioquia.gov.co" TargetMode="External"/><Relationship Id="rId363" Type="http://schemas.openxmlformats.org/officeDocument/2006/relationships/hyperlink" Target="mailto:adriana.garcia@antioquia.gov.co" TargetMode="External"/><Relationship Id="rId570" Type="http://schemas.openxmlformats.org/officeDocument/2006/relationships/hyperlink" Target="mailto:natalia.ruiz@fla.com.co" TargetMode="External"/><Relationship Id="rId1007" Type="http://schemas.openxmlformats.org/officeDocument/2006/relationships/hyperlink" Target="mailto:carlos.escobar@antioquia.gov.co" TargetMode="External"/><Relationship Id="rId223" Type="http://schemas.openxmlformats.org/officeDocument/2006/relationships/hyperlink" Target="mailto:paula.trujillo@antioquia.gov.co" TargetMode="External"/><Relationship Id="rId430" Type="http://schemas.openxmlformats.org/officeDocument/2006/relationships/hyperlink" Target="mailto:natalia.ruiz@fla.com.co" TargetMode="External"/><Relationship Id="rId668" Type="http://schemas.openxmlformats.org/officeDocument/2006/relationships/hyperlink" Target="mailto:norman.harry@antioquia.gov.co" TargetMode="External"/><Relationship Id="rId875" Type="http://schemas.openxmlformats.org/officeDocument/2006/relationships/hyperlink" Target="https://www.contratos.gov.co/consultas/detalleProceso.do?numConstancia=18-15-7706761" TargetMode="External"/><Relationship Id="rId1060" Type="http://schemas.openxmlformats.org/officeDocument/2006/relationships/hyperlink" Target="mailto:carlos.escobar@antioquia.gov.co" TargetMode="External"/><Relationship Id="rId18" Type="http://schemas.openxmlformats.org/officeDocument/2006/relationships/hyperlink" Target="mailto:jorge.patino@antioquia.gov.co" TargetMode="External"/><Relationship Id="rId528" Type="http://schemas.openxmlformats.org/officeDocument/2006/relationships/hyperlink" Target="mailto:natalia.ruiz@fla.com.co" TargetMode="External"/><Relationship Id="rId735" Type="http://schemas.openxmlformats.org/officeDocument/2006/relationships/hyperlink" Target="mailto:santiago.morales@antioquia.gov.co" TargetMode="External"/><Relationship Id="rId942" Type="http://schemas.openxmlformats.org/officeDocument/2006/relationships/hyperlink" Target="mailto:Lucas.Jaramillo@antioquia.gov.co" TargetMode="External"/><Relationship Id="rId167" Type="http://schemas.openxmlformats.org/officeDocument/2006/relationships/hyperlink" Target="mailto:donaldy.giraldo@antioquia.gov.co" TargetMode="External"/><Relationship Id="rId374" Type="http://schemas.openxmlformats.org/officeDocument/2006/relationships/hyperlink" Target="mailto:adriana.garcia@antioquia.gov.co" TargetMode="External"/><Relationship Id="rId581" Type="http://schemas.openxmlformats.org/officeDocument/2006/relationships/hyperlink" Target="mailto:natalia.ruiz@fla.com.co" TargetMode="External"/><Relationship Id="rId1018" Type="http://schemas.openxmlformats.org/officeDocument/2006/relationships/hyperlink" Target="mailto:carlos.escobar@antioquia.gov.co" TargetMode="External"/><Relationship Id="rId71" Type="http://schemas.openxmlformats.org/officeDocument/2006/relationships/hyperlink" Target="mailto:deysyalexandra.yepes@antioquia.gov.co" TargetMode="External"/><Relationship Id="rId234" Type="http://schemas.openxmlformats.org/officeDocument/2006/relationships/hyperlink" Target="mailto:jaime.fernandez@antioquia.gov.co" TargetMode="External"/><Relationship Id="rId679" Type="http://schemas.openxmlformats.org/officeDocument/2006/relationships/hyperlink" Target="mailto:angela.soto@antioquia.gov.co" TargetMode="External"/><Relationship Id="rId802" Type="http://schemas.openxmlformats.org/officeDocument/2006/relationships/hyperlink" Target="https://www.contratos.gov.co/consultas/detalleProceso.do?numConstancia=17-12-7283326" TargetMode="External"/><Relationship Id="rId886" Type="http://schemas.openxmlformats.org/officeDocument/2006/relationships/hyperlink" Target="mailto:dianapatricia.lopez@antioquia.gov.co" TargetMode="External"/><Relationship Id="rId2" Type="http://schemas.openxmlformats.org/officeDocument/2006/relationships/hyperlink" Target="mailto:jorge.patino@antioquia.gov.co" TargetMode="External"/><Relationship Id="rId29" Type="http://schemas.openxmlformats.org/officeDocument/2006/relationships/hyperlink" Target="mailto:jorge.patino@antioquia.gov.co" TargetMode="External"/><Relationship Id="rId441" Type="http://schemas.openxmlformats.org/officeDocument/2006/relationships/hyperlink" Target="mailto:natalia.ruiz@fla.com.co" TargetMode="External"/><Relationship Id="rId539" Type="http://schemas.openxmlformats.org/officeDocument/2006/relationships/hyperlink" Target="mailto:natalia.ruiz@fla.com.co" TargetMode="External"/><Relationship Id="rId746" Type="http://schemas.openxmlformats.org/officeDocument/2006/relationships/hyperlink" Target="mailto:santiago.morales@antioquia.gov.co" TargetMode="External"/><Relationship Id="rId1071" Type="http://schemas.openxmlformats.org/officeDocument/2006/relationships/hyperlink" Target="mailto:juan.castano@antioquia.gov.co" TargetMode="External"/><Relationship Id="rId178" Type="http://schemas.openxmlformats.org/officeDocument/2006/relationships/hyperlink" Target="mailto:henry.carvajal@antioquia.gov.co" TargetMode="External"/><Relationship Id="rId301" Type="http://schemas.openxmlformats.org/officeDocument/2006/relationships/hyperlink" Target="mailto:adriana.garcia@antioquia.gov.co" TargetMode="External"/><Relationship Id="rId953" Type="http://schemas.openxmlformats.org/officeDocument/2006/relationships/hyperlink" Target="mailto:dianapatricia.lopez@antioquia.gov.co" TargetMode="External"/><Relationship Id="rId1029" Type="http://schemas.openxmlformats.org/officeDocument/2006/relationships/hyperlink" Target="mailto:carlos.escobar@antioquia.gov.co" TargetMode="External"/><Relationship Id="rId82" Type="http://schemas.openxmlformats.org/officeDocument/2006/relationships/hyperlink" Target="mailto:ivan.guzman@antioquia.gov.co" TargetMode="External"/><Relationship Id="rId385" Type="http://schemas.openxmlformats.org/officeDocument/2006/relationships/hyperlink" Target="mailto:clara.bedoya@antioquia.gov.co" TargetMode="External"/><Relationship Id="rId592" Type="http://schemas.openxmlformats.org/officeDocument/2006/relationships/hyperlink" Target="mailto:natalia.ruiz@fla.com.co" TargetMode="External"/><Relationship Id="rId606" Type="http://schemas.openxmlformats.org/officeDocument/2006/relationships/hyperlink" Target="mailto:jvergarhe@antioquia.gov.co" TargetMode="External"/><Relationship Id="rId813" Type="http://schemas.openxmlformats.org/officeDocument/2006/relationships/hyperlink" Target="mailto:dianapatricia.lopez@antioquia.gov.co" TargetMode="External"/><Relationship Id="rId245" Type="http://schemas.openxmlformats.org/officeDocument/2006/relationships/hyperlink" Target="mailto:jesus.zapata@antioquia.gov.co" TargetMode="External"/><Relationship Id="rId452" Type="http://schemas.openxmlformats.org/officeDocument/2006/relationships/hyperlink" Target="mailto:natalia.ruiz@fla.com.co" TargetMode="External"/><Relationship Id="rId897" Type="http://schemas.openxmlformats.org/officeDocument/2006/relationships/hyperlink" Target="mailto:dianapatricia.lopez@antioquia.gov.co" TargetMode="External"/><Relationship Id="rId1082" Type="http://schemas.openxmlformats.org/officeDocument/2006/relationships/hyperlink" Target="mailto:juanesteban.serna@antioquia.gov.co" TargetMode="External"/><Relationship Id="rId105" Type="http://schemas.openxmlformats.org/officeDocument/2006/relationships/hyperlink" Target="mailto:santiago.marin@antioquia.gov.co" TargetMode="External"/><Relationship Id="rId312" Type="http://schemas.openxmlformats.org/officeDocument/2006/relationships/hyperlink" Target="mailto:adriana.garcia@antioquia.gov.co" TargetMode="External"/><Relationship Id="rId757" Type="http://schemas.openxmlformats.org/officeDocument/2006/relationships/hyperlink" Target="mailto:santiago.morales@antioquia.gov.co" TargetMode="External"/><Relationship Id="rId964" Type="http://schemas.openxmlformats.org/officeDocument/2006/relationships/hyperlink" Target="https://www.contratos.gov.co/consultas/detalleProceso.do?numConstancia=18-21-4123" TargetMode="External"/><Relationship Id="rId93" Type="http://schemas.openxmlformats.org/officeDocument/2006/relationships/hyperlink" Target="mailto:juan.gallegoosorio@antioquia.gov.co" TargetMode="External"/><Relationship Id="rId189" Type="http://schemas.openxmlformats.org/officeDocument/2006/relationships/hyperlink" Target="mailto:henry.carvajal@antioquia.gov.co" TargetMode="External"/><Relationship Id="rId396" Type="http://schemas.openxmlformats.org/officeDocument/2006/relationships/hyperlink" Target="mailto:herman.serna@antioquia.gov.co" TargetMode="External"/><Relationship Id="rId617" Type="http://schemas.openxmlformats.org/officeDocument/2006/relationships/hyperlink" Target="mailto:hugo.parra@antioquia.gov.co" TargetMode="External"/><Relationship Id="rId824" Type="http://schemas.openxmlformats.org/officeDocument/2006/relationships/hyperlink" Target="mailto:dianapatricia.lopez@antioquia.gov.co" TargetMode="External"/><Relationship Id="rId256" Type="http://schemas.openxmlformats.org/officeDocument/2006/relationships/hyperlink" Target="mailto:wilson.villa@antioquia.gov.co" TargetMode="External"/><Relationship Id="rId463" Type="http://schemas.openxmlformats.org/officeDocument/2006/relationships/hyperlink" Target="mailto:natalia.ruiz@fla.com.co" TargetMode="External"/><Relationship Id="rId670" Type="http://schemas.openxmlformats.org/officeDocument/2006/relationships/hyperlink" Target="mailto:melissa.urrego@antioquia,gov.co" TargetMode="External"/><Relationship Id="rId1093" Type="http://schemas.openxmlformats.org/officeDocument/2006/relationships/hyperlink" Target="mailto:maria.ortega@antioquia.gov.co" TargetMode="External"/><Relationship Id="rId1107" Type="http://schemas.openxmlformats.org/officeDocument/2006/relationships/hyperlink" Target="mailto:jorge.duran@antioquia.gov.co" TargetMode="External"/><Relationship Id="rId116" Type="http://schemas.openxmlformats.org/officeDocument/2006/relationships/hyperlink" Target="https://www.contratos.gov.co/consultas/detalleProceso.do?numConstancia=17-12-7087240" TargetMode="External"/><Relationship Id="rId323" Type="http://schemas.openxmlformats.org/officeDocument/2006/relationships/hyperlink" Target="mailto:adriana.garcia@antioquia.gov.co" TargetMode="External"/><Relationship Id="rId530" Type="http://schemas.openxmlformats.org/officeDocument/2006/relationships/hyperlink" Target="mailto:natalia.ruiz@fla.com.co" TargetMode="External"/><Relationship Id="rId768" Type="http://schemas.openxmlformats.org/officeDocument/2006/relationships/hyperlink" Target="mailto:dianapatricia.lopez@antioquia.gov.co" TargetMode="External"/><Relationship Id="rId975" Type="http://schemas.openxmlformats.org/officeDocument/2006/relationships/hyperlink" Target="mailto:MARCELA.ESTRADA@ANTIOQUIA" TargetMode="External"/><Relationship Id="rId20" Type="http://schemas.openxmlformats.org/officeDocument/2006/relationships/hyperlink" Target="mailto:jorge.patino@antioquia.gov.co" TargetMode="External"/><Relationship Id="rId628" Type="http://schemas.openxmlformats.org/officeDocument/2006/relationships/hyperlink" Target="mailto:hugo.parra@antioquia.gov.co" TargetMode="External"/><Relationship Id="rId835" Type="http://schemas.openxmlformats.org/officeDocument/2006/relationships/hyperlink" Target="mailto:dianapatricia.lopez@antioquia.gov.co" TargetMode="External"/><Relationship Id="rId267" Type="http://schemas.openxmlformats.org/officeDocument/2006/relationships/hyperlink" Target="mailto:adriana.garcia@antioquia.gov.co" TargetMode="External"/><Relationship Id="rId474" Type="http://schemas.openxmlformats.org/officeDocument/2006/relationships/hyperlink" Target="mailto:natalia.ruiz@fla.com.co" TargetMode="External"/><Relationship Id="rId1020" Type="http://schemas.openxmlformats.org/officeDocument/2006/relationships/hyperlink" Target="mailto:carlos.escobar@antioquia.gov.co" TargetMode="External"/><Relationship Id="rId1118" Type="http://schemas.openxmlformats.org/officeDocument/2006/relationships/hyperlink" Target="mailto:diana.taborda@antioquia.gov.co" TargetMode="External"/><Relationship Id="rId127" Type="http://schemas.openxmlformats.org/officeDocument/2006/relationships/hyperlink" Target="https://www.contratos.gov.co/consultas/detalleProceso.do?numConstancia=18-12-7545589" TargetMode="External"/><Relationship Id="rId681" Type="http://schemas.openxmlformats.org/officeDocument/2006/relationships/hyperlink" Target="mailto:berta.ochoa@antioquia.gov.co" TargetMode="External"/><Relationship Id="rId779" Type="http://schemas.openxmlformats.org/officeDocument/2006/relationships/hyperlink" Target="https://www.contratos.gov.co/consultas/detalleProceso.do?numConstancia=17-4-7273604" TargetMode="External"/><Relationship Id="rId902" Type="http://schemas.openxmlformats.org/officeDocument/2006/relationships/hyperlink" Target="mailto:dianapatricia.lopez@antioquia.gov.co" TargetMode="External"/><Relationship Id="rId986" Type="http://schemas.openxmlformats.org/officeDocument/2006/relationships/hyperlink" Target="mailto:carlos.escobar@antioquia.gov.co" TargetMode="External"/><Relationship Id="rId31" Type="http://schemas.openxmlformats.org/officeDocument/2006/relationships/hyperlink" Target="mailto:jorge.patino@antioquia.gov.co" TargetMode="External"/><Relationship Id="rId334" Type="http://schemas.openxmlformats.org/officeDocument/2006/relationships/hyperlink" Target="mailto:adriana.garcia@antioquia.gov.co" TargetMode="External"/><Relationship Id="rId541" Type="http://schemas.openxmlformats.org/officeDocument/2006/relationships/hyperlink" Target="mailto:natalia.ruiz@fla.com.co" TargetMode="External"/><Relationship Id="rId639" Type="http://schemas.openxmlformats.org/officeDocument/2006/relationships/hyperlink" Target="mailto:hugo.parra@antioquia.gov.co" TargetMode="External"/><Relationship Id="rId180" Type="http://schemas.openxmlformats.org/officeDocument/2006/relationships/hyperlink" Target="mailto:henry.carvajal@antioquia.gov.co" TargetMode="External"/><Relationship Id="rId278" Type="http://schemas.openxmlformats.org/officeDocument/2006/relationships/hyperlink" Target="mailto:adriana.garcia@antioquia.gov.co" TargetMode="External"/><Relationship Id="rId401" Type="http://schemas.openxmlformats.org/officeDocument/2006/relationships/hyperlink" Target="mailto:camila.zapata@antioquia.gov.co" TargetMode="External"/><Relationship Id="rId846" Type="http://schemas.openxmlformats.org/officeDocument/2006/relationships/hyperlink" Target="mailto:dianapatricia.lopez@antioquia.gov.co" TargetMode="External"/><Relationship Id="rId1031" Type="http://schemas.openxmlformats.org/officeDocument/2006/relationships/hyperlink" Target="mailto:carlos.escobar@antioquia.gov.co" TargetMode="External"/><Relationship Id="rId1129" Type="http://schemas.openxmlformats.org/officeDocument/2006/relationships/hyperlink" Target="mailto:fabiola.vergara@antioquia.gov.co" TargetMode="External"/><Relationship Id="rId485" Type="http://schemas.openxmlformats.org/officeDocument/2006/relationships/hyperlink" Target="mailto:natalia.ruiz@fla.com.co" TargetMode="External"/><Relationship Id="rId692" Type="http://schemas.openxmlformats.org/officeDocument/2006/relationships/hyperlink" Target="mailto:gloria.munera@antioquia.gov.co" TargetMode="External"/><Relationship Id="rId706" Type="http://schemas.openxmlformats.org/officeDocument/2006/relationships/hyperlink" Target="mailto:santiago.morales@antioquia.gov.co" TargetMode="External"/><Relationship Id="rId913" Type="http://schemas.openxmlformats.org/officeDocument/2006/relationships/hyperlink" Target="https://www.contratos.gov.co/consultas/detalleProceso.do?numConstancia=18-1-187486" TargetMode="External"/><Relationship Id="rId42" Type="http://schemas.openxmlformats.org/officeDocument/2006/relationships/hyperlink" Target="mailto:luis.mesa@antioquia.gov.co" TargetMode="External"/><Relationship Id="rId138" Type="http://schemas.openxmlformats.org/officeDocument/2006/relationships/hyperlink" Target="https://www.contratos.gov.co/consultas/detalleProceso.do?numConstancia=18-12-7606630" TargetMode="External"/><Relationship Id="rId345" Type="http://schemas.openxmlformats.org/officeDocument/2006/relationships/hyperlink" Target="mailto:adriana.garcia@antioquia.gov.co" TargetMode="External"/><Relationship Id="rId552" Type="http://schemas.openxmlformats.org/officeDocument/2006/relationships/hyperlink" Target="mailto:natalia.ruiz@fla.com.co" TargetMode="External"/><Relationship Id="rId997" Type="http://schemas.openxmlformats.org/officeDocument/2006/relationships/hyperlink" Target="mailto:carlos.escobar@antioquia.gov.co" TargetMode="External"/><Relationship Id="rId191" Type="http://schemas.openxmlformats.org/officeDocument/2006/relationships/hyperlink" Target="mailto:henry.carvajal@antioquia.gov.co" TargetMode="External"/><Relationship Id="rId205" Type="http://schemas.openxmlformats.org/officeDocument/2006/relationships/hyperlink" Target="mailto:henry.carvajal@antioquia.gov.co" TargetMode="External"/><Relationship Id="rId412" Type="http://schemas.openxmlformats.org/officeDocument/2006/relationships/hyperlink" Target="mailto:elsa.bedoya@antioquia.gov.co" TargetMode="External"/><Relationship Id="rId857" Type="http://schemas.openxmlformats.org/officeDocument/2006/relationships/hyperlink" Target="mailto:dianapatricia.lopez@antioquia.gov.co" TargetMode="External"/><Relationship Id="rId1042" Type="http://schemas.openxmlformats.org/officeDocument/2006/relationships/hyperlink" Target="mailto:carlos.escobar@antioquia.gov.co" TargetMode="External"/><Relationship Id="rId289" Type="http://schemas.openxmlformats.org/officeDocument/2006/relationships/hyperlink" Target="mailto:adriana.garcia@antioquia.gov.co" TargetMode="External"/><Relationship Id="rId496" Type="http://schemas.openxmlformats.org/officeDocument/2006/relationships/hyperlink" Target="mailto:natalia.ruiz@fla.com.co" TargetMode="External"/><Relationship Id="rId717" Type="http://schemas.openxmlformats.org/officeDocument/2006/relationships/hyperlink" Target="mailto:santiago.morales@antioquia.gov.co" TargetMode="External"/><Relationship Id="rId924" Type="http://schemas.openxmlformats.org/officeDocument/2006/relationships/hyperlink" Target="https://www.contratos.gov.co/consultas/detalleProceso.do?numConstancia=18-1-187505" TargetMode="External"/><Relationship Id="rId53" Type="http://schemas.openxmlformats.org/officeDocument/2006/relationships/hyperlink" Target="mailto:angela.ortega@antioquia.gov.co" TargetMode="External"/><Relationship Id="rId149" Type="http://schemas.openxmlformats.org/officeDocument/2006/relationships/hyperlink" Target="mailto:diana.david@antioquia.gov.co" TargetMode="External"/><Relationship Id="rId356" Type="http://schemas.openxmlformats.org/officeDocument/2006/relationships/hyperlink" Target="mailto:adriana.garcia@antioquia.gov.co" TargetMode="External"/><Relationship Id="rId563" Type="http://schemas.openxmlformats.org/officeDocument/2006/relationships/hyperlink" Target="mailto:natalia.ruiz@fla.com.co" TargetMode="External"/><Relationship Id="rId770" Type="http://schemas.openxmlformats.org/officeDocument/2006/relationships/hyperlink" Target="https://www.contratos.gov.co/consultas/detalleProceso.do?numConstancia=16-15-5664757" TargetMode="External"/><Relationship Id="rId216" Type="http://schemas.openxmlformats.org/officeDocument/2006/relationships/hyperlink" Target="mailto:lorenzo.portocarrero@antioquia.gov.co" TargetMode="External"/><Relationship Id="rId423" Type="http://schemas.openxmlformats.org/officeDocument/2006/relationships/hyperlink" Target="mailto:juliana.palacio@antioquia.gov.co" TargetMode="External"/><Relationship Id="rId868" Type="http://schemas.openxmlformats.org/officeDocument/2006/relationships/hyperlink" Target="https://www.contratos.gov.co/consultas/detalleProceso.do?numConstancia=18-1-186136" TargetMode="External"/><Relationship Id="rId1053" Type="http://schemas.openxmlformats.org/officeDocument/2006/relationships/hyperlink" Target="mailto:carlos.escobar@antioquia.gov.co" TargetMode="External"/><Relationship Id="rId630" Type="http://schemas.openxmlformats.org/officeDocument/2006/relationships/hyperlink" Target="mailto:hugo.parra@antioquia.gov.co" TargetMode="External"/><Relationship Id="rId728" Type="http://schemas.openxmlformats.org/officeDocument/2006/relationships/hyperlink" Target="mailto:santiago.morales@antioquia.gov.co" TargetMode="External"/><Relationship Id="rId935" Type="http://schemas.openxmlformats.org/officeDocument/2006/relationships/hyperlink" Target="https://www.contratos.gov.co/consultas/detalleProceso.do?numConstancia=15-1-140110" TargetMode="External"/><Relationship Id="rId64" Type="http://schemas.openxmlformats.org/officeDocument/2006/relationships/hyperlink" Target="mailto:diego.agudeloz@antioquia.gov.co" TargetMode="External"/><Relationship Id="rId367" Type="http://schemas.openxmlformats.org/officeDocument/2006/relationships/hyperlink" Target="mailto:adriana.garcia@antioquia.gov.co" TargetMode="External"/><Relationship Id="rId574" Type="http://schemas.openxmlformats.org/officeDocument/2006/relationships/hyperlink" Target="mailto:natalia.ruiz@fla.com.co" TargetMode="External"/><Relationship Id="rId1120" Type="http://schemas.openxmlformats.org/officeDocument/2006/relationships/hyperlink" Target="mailto:cyomara.rios@antioquia.gov.co" TargetMode="External"/><Relationship Id="rId227" Type="http://schemas.openxmlformats.org/officeDocument/2006/relationships/hyperlink" Target="mailto:mauro.gutierrez@antioquia.gov.co" TargetMode="External"/><Relationship Id="rId781" Type="http://schemas.openxmlformats.org/officeDocument/2006/relationships/hyperlink" Target="https://www.contratos.gov.co/consultas/detalleProceso.do?numConstancia=17-4-7274949" TargetMode="External"/><Relationship Id="rId879" Type="http://schemas.openxmlformats.org/officeDocument/2006/relationships/hyperlink" Target="https://www.contratos.gov.co/consultas/detalleProceso.do?numConstancia=18-15-7714089" TargetMode="External"/><Relationship Id="rId434" Type="http://schemas.openxmlformats.org/officeDocument/2006/relationships/hyperlink" Target="mailto:natalia.ruiz@fla.com.co" TargetMode="External"/><Relationship Id="rId641" Type="http://schemas.openxmlformats.org/officeDocument/2006/relationships/hyperlink" Target="mailto:hugo.parra@antioquia.gov.co" TargetMode="External"/><Relationship Id="rId739" Type="http://schemas.openxmlformats.org/officeDocument/2006/relationships/hyperlink" Target="mailto:santiago.morales@antioquia.gov.co" TargetMode="External"/><Relationship Id="rId1064" Type="http://schemas.openxmlformats.org/officeDocument/2006/relationships/hyperlink" Target="mailto:carlos.escobar@antioquia.gov.co" TargetMode="External"/><Relationship Id="rId280" Type="http://schemas.openxmlformats.org/officeDocument/2006/relationships/hyperlink" Target="mailto:adriana.garcia@antioquia.gov.co" TargetMode="External"/><Relationship Id="rId501" Type="http://schemas.openxmlformats.org/officeDocument/2006/relationships/hyperlink" Target="mailto:natalia.ruiz@fla.com.co" TargetMode="External"/><Relationship Id="rId946" Type="http://schemas.openxmlformats.org/officeDocument/2006/relationships/hyperlink" Target="https://www.contratos.gov.co/consultas/detalleProceso.do?numConstancia=18-1-191806" TargetMode="External"/><Relationship Id="rId1131" Type="http://schemas.openxmlformats.org/officeDocument/2006/relationships/hyperlink" Target="mailto:maribel.zapata@antioquia.gov.co" TargetMode="External"/><Relationship Id="rId75" Type="http://schemas.openxmlformats.org/officeDocument/2006/relationships/hyperlink" Target="mailto:deysyalexandra.yepes@antioquia.gov.co" TargetMode="External"/><Relationship Id="rId140" Type="http://schemas.openxmlformats.org/officeDocument/2006/relationships/hyperlink" Target="https://community.secop.gov.co/Public/Tendering/ContractNoticeManagement/Index?currentLanguage=es-CO&amp;Page=login&amp;Country=CO&amp;SkinName=CCE" TargetMode="External"/><Relationship Id="rId378" Type="http://schemas.openxmlformats.org/officeDocument/2006/relationships/hyperlink" Target="mailto:adriana.garcia@antioquia.gov.co" TargetMode="External"/><Relationship Id="rId585" Type="http://schemas.openxmlformats.org/officeDocument/2006/relationships/hyperlink" Target="mailto:natalia.ruiz@fla.com.co" TargetMode="External"/><Relationship Id="rId792" Type="http://schemas.openxmlformats.org/officeDocument/2006/relationships/hyperlink" Target="https://www.contratos.gov.co/consultas/detalleProceso.do?numConstancia=17-1-181530" TargetMode="External"/><Relationship Id="rId806" Type="http://schemas.openxmlformats.org/officeDocument/2006/relationships/hyperlink" Target="mailto:dianapatricia.lopez@antioquia.gov.co" TargetMode="External"/><Relationship Id="rId6" Type="http://schemas.openxmlformats.org/officeDocument/2006/relationships/hyperlink" Target="mailto:jorge.patino@antioquia.gov.co" TargetMode="External"/><Relationship Id="rId238" Type="http://schemas.openxmlformats.org/officeDocument/2006/relationships/hyperlink" Target="mailto:jesus.zapata@antioquia.gov.co" TargetMode="External"/><Relationship Id="rId445" Type="http://schemas.openxmlformats.org/officeDocument/2006/relationships/hyperlink" Target="mailto:natalia.ruiz@fla.com.co" TargetMode="External"/><Relationship Id="rId652" Type="http://schemas.openxmlformats.org/officeDocument/2006/relationships/hyperlink" Target="mailto:victoria.ramirez@antioquia.gov.co" TargetMode="External"/><Relationship Id="rId1075" Type="http://schemas.openxmlformats.org/officeDocument/2006/relationships/hyperlink" Target="mailto:juanesteban.serna@antioquia.gov.co" TargetMode="External"/><Relationship Id="rId291" Type="http://schemas.openxmlformats.org/officeDocument/2006/relationships/hyperlink" Target="mailto:adriana.garcia@antioquia.gov.co" TargetMode="External"/><Relationship Id="rId305" Type="http://schemas.openxmlformats.org/officeDocument/2006/relationships/hyperlink" Target="mailto:adriana.garcia@antioquia.gov.co" TargetMode="External"/><Relationship Id="rId512" Type="http://schemas.openxmlformats.org/officeDocument/2006/relationships/hyperlink" Target="mailto:natalia.ruiz@fla.com.co" TargetMode="External"/><Relationship Id="rId957" Type="http://schemas.openxmlformats.org/officeDocument/2006/relationships/hyperlink" Target="mailto:dianapatricia.lopez@antioquia.gov.co" TargetMode="External"/><Relationship Id="rId1142" Type="http://schemas.openxmlformats.org/officeDocument/2006/relationships/hyperlink" Target="mailto:adriana.gonzalez@antioquia.gov.co" TargetMode="External"/><Relationship Id="rId86" Type="http://schemas.openxmlformats.org/officeDocument/2006/relationships/hyperlink" Target="mailto:juan.velez@antioquia.gov.co" TargetMode="External"/><Relationship Id="rId151" Type="http://schemas.openxmlformats.org/officeDocument/2006/relationships/hyperlink" Target="https://community.secop.gov.co/Public/Tendering/ContractNoticeManagement/Index?currentLanguage=es-CO&amp;Page=login&amp;Country=CO&amp;SkinName=CCE" TargetMode="External"/><Relationship Id="rId389" Type="http://schemas.openxmlformats.org/officeDocument/2006/relationships/hyperlink" Target="mailto:adriana.garcia@antioquia.gov.co" TargetMode="External"/><Relationship Id="rId596" Type="http://schemas.openxmlformats.org/officeDocument/2006/relationships/hyperlink" Target="mailto:natalia.ruiz@fla.com.co" TargetMode="External"/><Relationship Id="rId817" Type="http://schemas.openxmlformats.org/officeDocument/2006/relationships/hyperlink" Target="mailto:dianapatricia.lopez@antioquia.gov.co" TargetMode="External"/><Relationship Id="rId1002" Type="http://schemas.openxmlformats.org/officeDocument/2006/relationships/hyperlink" Target="mailto:carlos.escobar@antioquia.gov.co" TargetMode="External"/><Relationship Id="rId249" Type="http://schemas.openxmlformats.org/officeDocument/2006/relationships/hyperlink" Target="mailto:carlos.cordoba@antioquia.gov.co" TargetMode="External"/><Relationship Id="rId456" Type="http://schemas.openxmlformats.org/officeDocument/2006/relationships/hyperlink" Target="mailto:natalia.ruiz@fla.com.co" TargetMode="External"/><Relationship Id="rId663" Type="http://schemas.openxmlformats.org/officeDocument/2006/relationships/hyperlink" Target="mailto:norman.harry@antioquia.gov.co" TargetMode="External"/><Relationship Id="rId870" Type="http://schemas.openxmlformats.org/officeDocument/2006/relationships/hyperlink" Target="https://www.contratos.gov.co/consultas/detalleProceso.do?numConstancia=18-1-186149" TargetMode="External"/><Relationship Id="rId1086" Type="http://schemas.openxmlformats.org/officeDocument/2006/relationships/hyperlink" Target="mailto:paula.murillo@antioquia.gov.co" TargetMode="External"/><Relationship Id="rId13" Type="http://schemas.openxmlformats.org/officeDocument/2006/relationships/hyperlink" Target="mailto:jorge.patino@antioquia.gov.co" TargetMode="External"/><Relationship Id="rId109" Type="http://schemas.openxmlformats.org/officeDocument/2006/relationships/hyperlink" Target="mailto:william.vegaa@antioquia.gov.co" TargetMode="External"/><Relationship Id="rId316" Type="http://schemas.openxmlformats.org/officeDocument/2006/relationships/hyperlink" Target="mailto:adriana.garcia@antioquia.gov.co" TargetMode="External"/><Relationship Id="rId523" Type="http://schemas.openxmlformats.org/officeDocument/2006/relationships/hyperlink" Target="mailto:natalia.ruiz@fla.com.co" TargetMode="External"/><Relationship Id="rId968" Type="http://schemas.openxmlformats.org/officeDocument/2006/relationships/hyperlink" Target="https://www.contratos.gov.co/consultas/detalleProceso.do?numConstancia=18-1-193070" TargetMode="External"/><Relationship Id="rId97" Type="http://schemas.openxmlformats.org/officeDocument/2006/relationships/hyperlink" Target="mailto:jose.mesa@antioquia.gov.co" TargetMode="External"/><Relationship Id="rId730" Type="http://schemas.openxmlformats.org/officeDocument/2006/relationships/hyperlink" Target="mailto:santiago.morales@antioquia.gov.co" TargetMode="External"/><Relationship Id="rId828" Type="http://schemas.openxmlformats.org/officeDocument/2006/relationships/hyperlink" Target="mailto:dianapatricia.lopez@antioquia.gov.co" TargetMode="External"/><Relationship Id="rId1013" Type="http://schemas.openxmlformats.org/officeDocument/2006/relationships/hyperlink" Target="mailto:carlos.escobar@antioquia.gov.co" TargetMode="External"/><Relationship Id="rId162" Type="http://schemas.openxmlformats.org/officeDocument/2006/relationships/hyperlink" Target="mailto:juan.gallegoosorio@antioquia.gov.co" TargetMode="External"/><Relationship Id="rId467" Type="http://schemas.openxmlformats.org/officeDocument/2006/relationships/hyperlink" Target="mailto:natalia.ruiz@fla.com.co" TargetMode="External"/><Relationship Id="rId1097" Type="http://schemas.openxmlformats.org/officeDocument/2006/relationships/hyperlink" Target="mailto:clara.ortiz@antioquia.gov.co" TargetMode="External"/><Relationship Id="rId674" Type="http://schemas.openxmlformats.org/officeDocument/2006/relationships/hyperlink" Target="mailto:norman.harry@antioquia.gov.co" TargetMode="External"/><Relationship Id="rId881" Type="http://schemas.openxmlformats.org/officeDocument/2006/relationships/hyperlink" Target="https://www.contratos.gov.co/consultas/detalleProceso.do?numConstancia=18-15-7718149" TargetMode="External"/><Relationship Id="rId979" Type="http://schemas.openxmlformats.org/officeDocument/2006/relationships/hyperlink" Target="mailto:carlos.escobar@antioquia.gov.co" TargetMode="External"/><Relationship Id="rId24" Type="http://schemas.openxmlformats.org/officeDocument/2006/relationships/hyperlink" Target="mailto:jorge.patino@antioquia.gov.co" TargetMode="External"/><Relationship Id="rId327" Type="http://schemas.openxmlformats.org/officeDocument/2006/relationships/hyperlink" Target="mailto:adriana.garcia@antioquia.gov.co" TargetMode="External"/><Relationship Id="rId534" Type="http://schemas.openxmlformats.org/officeDocument/2006/relationships/hyperlink" Target="mailto:natalia.ruiz@fla.com.co" TargetMode="External"/><Relationship Id="rId741" Type="http://schemas.openxmlformats.org/officeDocument/2006/relationships/hyperlink" Target="mailto:santiago.morales@antioquia.gov.co" TargetMode="External"/><Relationship Id="rId839" Type="http://schemas.openxmlformats.org/officeDocument/2006/relationships/hyperlink" Target="mailto:dianapatricia.lopez@antioquia.gov.co" TargetMode="External"/><Relationship Id="rId173" Type="http://schemas.openxmlformats.org/officeDocument/2006/relationships/hyperlink" Target="mailto:jose.mesa@antioquia.gov.co" TargetMode="External"/><Relationship Id="rId380" Type="http://schemas.openxmlformats.org/officeDocument/2006/relationships/hyperlink" Target="mailto:adriana.garcia@antioquia.gov.co" TargetMode="External"/><Relationship Id="rId601" Type="http://schemas.openxmlformats.org/officeDocument/2006/relationships/hyperlink" Target="mailto:natalia.ruiz@fla.com.co" TargetMode="External"/><Relationship Id="rId1024" Type="http://schemas.openxmlformats.org/officeDocument/2006/relationships/hyperlink" Target="mailto:carlos.escobar@antioquia.gov.co" TargetMode="External"/><Relationship Id="rId240" Type="http://schemas.openxmlformats.org/officeDocument/2006/relationships/hyperlink" Target="mailto:jesus.palacios@antioquia.gov.co" TargetMode="External"/><Relationship Id="rId478" Type="http://schemas.openxmlformats.org/officeDocument/2006/relationships/hyperlink" Target="mailto:natalia.ruiz@fla.com.co" TargetMode="External"/><Relationship Id="rId685" Type="http://schemas.openxmlformats.org/officeDocument/2006/relationships/hyperlink" Target="mailto:ana.cruz@antioquia.gov.co" TargetMode="External"/><Relationship Id="rId892" Type="http://schemas.openxmlformats.org/officeDocument/2006/relationships/hyperlink" Target="mailto:dianapatricia.lopez@antioquia.gov.co" TargetMode="External"/><Relationship Id="rId906" Type="http://schemas.openxmlformats.org/officeDocument/2006/relationships/hyperlink" Target="mailto:dianapatricia.lopez@antioquia.gov.co" TargetMode="External"/><Relationship Id="rId35" Type="http://schemas.openxmlformats.org/officeDocument/2006/relationships/hyperlink" Target="mailto:jorge.patino@antioquia.gov.co" TargetMode="External"/><Relationship Id="rId100" Type="http://schemas.openxmlformats.org/officeDocument/2006/relationships/hyperlink" Target="mailto:donaldy.giraldo@antioquia.gov.co" TargetMode="External"/><Relationship Id="rId338" Type="http://schemas.openxmlformats.org/officeDocument/2006/relationships/hyperlink" Target="mailto:adriana.garcia@antioquia.gov.co" TargetMode="External"/><Relationship Id="rId545" Type="http://schemas.openxmlformats.org/officeDocument/2006/relationships/hyperlink" Target="mailto:natalia.ruiz@fla.com.co" TargetMode="External"/><Relationship Id="rId752" Type="http://schemas.openxmlformats.org/officeDocument/2006/relationships/hyperlink" Target="mailto:santiago.morales@antioquia.gov.co" TargetMode="External"/><Relationship Id="rId184" Type="http://schemas.openxmlformats.org/officeDocument/2006/relationships/hyperlink" Target="mailto:henry.carvajal@antioquia.gov.co" TargetMode="External"/><Relationship Id="rId391" Type="http://schemas.openxmlformats.org/officeDocument/2006/relationships/hyperlink" Target="https://www.contratos.gov.co/consultas/detalleProceso.do?numConstancia=17-4-6386733" TargetMode="External"/><Relationship Id="rId405" Type="http://schemas.openxmlformats.org/officeDocument/2006/relationships/hyperlink" Target="mailto:alba.giron@antioquia.gov.co" TargetMode="External"/><Relationship Id="rId612" Type="http://schemas.openxmlformats.org/officeDocument/2006/relationships/hyperlink" Target="mailto:jvergarhe@antioquia.gov.co" TargetMode="External"/><Relationship Id="rId1035" Type="http://schemas.openxmlformats.org/officeDocument/2006/relationships/hyperlink" Target="mailto:carlos.escobar@antioquia.gov.co" TargetMode="External"/><Relationship Id="rId251" Type="http://schemas.openxmlformats.org/officeDocument/2006/relationships/hyperlink" Target="mailto:carlos.cordoba@antioquia.gov.co" TargetMode="External"/><Relationship Id="rId489" Type="http://schemas.openxmlformats.org/officeDocument/2006/relationships/hyperlink" Target="mailto:natalia.ruiz@fla.com.co" TargetMode="External"/><Relationship Id="rId696" Type="http://schemas.openxmlformats.org/officeDocument/2006/relationships/hyperlink" Target="mailto:santiago.morales@antioquia.gov.co" TargetMode="External"/><Relationship Id="rId917" Type="http://schemas.openxmlformats.org/officeDocument/2006/relationships/hyperlink" Target="https://www.contratos.gov.co/consultas/detalleProceso.do?numConstancia=18-1-187492" TargetMode="External"/><Relationship Id="rId1102" Type="http://schemas.openxmlformats.org/officeDocument/2006/relationships/hyperlink" Target="mailto:maria.ortega@antioquia.gov.co" TargetMode="External"/><Relationship Id="rId46" Type="http://schemas.openxmlformats.org/officeDocument/2006/relationships/hyperlink" Target="mailto:angela.ortega@antioquia.gov.co" TargetMode="External"/><Relationship Id="rId349" Type="http://schemas.openxmlformats.org/officeDocument/2006/relationships/hyperlink" Target="mailto:adriana.garcia@antioquia.gov.co" TargetMode="External"/><Relationship Id="rId556" Type="http://schemas.openxmlformats.org/officeDocument/2006/relationships/hyperlink" Target="mailto:natalia.ruiz@fla.com.co" TargetMode="External"/><Relationship Id="rId763" Type="http://schemas.openxmlformats.org/officeDocument/2006/relationships/hyperlink" Target="mailto:santiago.morales@antioquia.gov.co" TargetMode="External"/><Relationship Id="rId111" Type="http://schemas.openxmlformats.org/officeDocument/2006/relationships/hyperlink" Target="mailto:santiago.marin@antioquia.gov.co" TargetMode="External"/><Relationship Id="rId195" Type="http://schemas.openxmlformats.org/officeDocument/2006/relationships/hyperlink" Target="mailto:henry.carvajal@antioquia.gov.co" TargetMode="External"/><Relationship Id="rId209" Type="http://schemas.openxmlformats.org/officeDocument/2006/relationships/hyperlink" Target="mailto:henry.carvajal@antioquia.gov.co" TargetMode="External"/><Relationship Id="rId416" Type="http://schemas.openxmlformats.org/officeDocument/2006/relationships/hyperlink" Target="mailto:german.salazar@antioquia.gov.co" TargetMode="External"/><Relationship Id="rId970" Type="http://schemas.openxmlformats.org/officeDocument/2006/relationships/hyperlink" Target="mailto:dianapatricia.lopez@antioquia.gov.co" TargetMode="External"/><Relationship Id="rId1046" Type="http://schemas.openxmlformats.org/officeDocument/2006/relationships/hyperlink" Target="mailto:carlos.escobar@antioquia.gov.co" TargetMode="External"/><Relationship Id="rId623" Type="http://schemas.openxmlformats.org/officeDocument/2006/relationships/hyperlink" Target="mailto:hugo.parra@antioquia.gov.co" TargetMode="External"/><Relationship Id="rId830" Type="http://schemas.openxmlformats.org/officeDocument/2006/relationships/hyperlink" Target="mailto:dianapatricia.lopez@antioquia.gov.co" TargetMode="External"/><Relationship Id="rId928" Type="http://schemas.openxmlformats.org/officeDocument/2006/relationships/hyperlink" Target="https://www.contratos.gov.co/consultas/detalleProceso.do?numConstancia=18-1-187510" TargetMode="External"/><Relationship Id="rId57" Type="http://schemas.openxmlformats.org/officeDocument/2006/relationships/hyperlink" Target="mailto:juan.velez@antioquia.gov.co" TargetMode="External"/><Relationship Id="rId262" Type="http://schemas.openxmlformats.org/officeDocument/2006/relationships/hyperlink" Target="mailto:adriana.garcia@antioquia.gov.co" TargetMode="External"/><Relationship Id="rId567" Type="http://schemas.openxmlformats.org/officeDocument/2006/relationships/hyperlink" Target="mailto:natalia.ruiz@fla.com.co" TargetMode="External"/><Relationship Id="rId1113" Type="http://schemas.openxmlformats.org/officeDocument/2006/relationships/hyperlink" Target="mailto:yomar.benitez@antioquia.gov.co" TargetMode="External"/><Relationship Id="rId122" Type="http://schemas.openxmlformats.org/officeDocument/2006/relationships/hyperlink" Target="https://www.contratos.gov.co/consultas/detalleProceso.do?numConstancia=17-12-7280650" TargetMode="External"/><Relationship Id="rId774" Type="http://schemas.openxmlformats.org/officeDocument/2006/relationships/hyperlink" Target="https://www.contratos.gov.co/consultas/detalleProceso.do?numConstancia=17-12-7263952" TargetMode="External"/><Relationship Id="rId981" Type="http://schemas.openxmlformats.org/officeDocument/2006/relationships/hyperlink" Target="mailto:carlos.escobar@antioquia.gov.co" TargetMode="External"/><Relationship Id="rId1057" Type="http://schemas.openxmlformats.org/officeDocument/2006/relationships/hyperlink" Target="mailto:carlos.escobar@antioquia.gov.co" TargetMode="External"/><Relationship Id="rId427" Type="http://schemas.openxmlformats.org/officeDocument/2006/relationships/hyperlink" Target="mailto:natalia.ruiz@fla.com.co" TargetMode="External"/><Relationship Id="rId634" Type="http://schemas.openxmlformats.org/officeDocument/2006/relationships/hyperlink" Target="mailto:hugo.parra@antioquia.gov.co" TargetMode="External"/><Relationship Id="rId841" Type="http://schemas.openxmlformats.org/officeDocument/2006/relationships/hyperlink" Target="mailto:dianapatricia.lopez@antioquia.gov.co" TargetMode="External"/><Relationship Id="rId273" Type="http://schemas.openxmlformats.org/officeDocument/2006/relationships/hyperlink" Target="mailto:adriana.garcia@antioquia.gov.co" TargetMode="External"/><Relationship Id="rId480" Type="http://schemas.openxmlformats.org/officeDocument/2006/relationships/hyperlink" Target="mailto:natalia.ruiz@fla.com.co" TargetMode="External"/><Relationship Id="rId701" Type="http://schemas.openxmlformats.org/officeDocument/2006/relationships/hyperlink" Target="mailto:santiago.morales@antioquia.gov.co" TargetMode="External"/><Relationship Id="rId939" Type="http://schemas.openxmlformats.org/officeDocument/2006/relationships/hyperlink" Target="https://www.contratos.gov.co/consultas/detalleProceso.do?numConstancia=18-1-188066" TargetMode="External"/><Relationship Id="rId1124" Type="http://schemas.openxmlformats.org/officeDocument/2006/relationships/hyperlink" Target="mailto:bancodelagente@antioquia.gov.co" TargetMode="External"/><Relationship Id="rId68" Type="http://schemas.openxmlformats.org/officeDocument/2006/relationships/hyperlink" Target="mailto:sulmapatricia.rodriguez@antioquia.gov.co" TargetMode="External"/><Relationship Id="rId133" Type="http://schemas.openxmlformats.org/officeDocument/2006/relationships/hyperlink" Target="mailto:javier.gelvez@antioquia.gov.co" TargetMode="External"/><Relationship Id="rId340" Type="http://schemas.openxmlformats.org/officeDocument/2006/relationships/hyperlink" Target="mailto:adriana.garcia@antioquia.gov.co" TargetMode="External"/><Relationship Id="rId578" Type="http://schemas.openxmlformats.org/officeDocument/2006/relationships/hyperlink" Target="mailto:natalia.ruiz@fla.com.co" TargetMode="External"/><Relationship Id="rId785" Type="http://schemas.openxmlformats.org/officeDocument/2006/relationships/hyperlink" Target="https://www.contratos.gov.co/consultas/detalleProceso.do?numConstancia=17-4-7276578" TargetMode="External"/><Relationship Id="rId992" Type="http://schemas.openxmlformats.org/officeDocument/2006/relationships/hyperlink" Target="mailto:carlos.escobar@antioquia.gov.co" TargetMode="External"/><Relationship Id="rId200" Type="http://schemas.openxmlformats.org/officeDocument/2006/relationships/hyperlink" Target="mailto:henry.carvajal@antioquia.gov.co" TargetMode="External"/><Relationship Id="rId438" Type="http://schemas.openxmlformats.org/officeDocument/2006/relationships/hyperlink" Target="mailto:natalia.ruiz@fla.com.co" TargetMode="External"/><Relationship Id="rId645" Type="http://schemas.openxmlformats.org/officeDocument/2006/relationships/hyperlink" Target="mailto:carlos.vanegas@antioquia.%20Gov.co" TargetMode="External"/><Relationship Id="rId852" Type="http://schemas.openxmlformats.org/officeDocument/2006/relationships/hyperlink" Target="mailto:dianapatricia.lopez@antioquia.gov.co" TargetMode="External"/><Relationship Id="rId1068" Type="http://schemas.openxmlformats.org/officeDocument/2006/relationships/hyperlink" Target="mailto:Victoria.hoyos@antioquia.gov.co" TargetMode="External"/><Relationship Id="rId284" Type="http://schemas.openxmlformats.org/officeDocument/2006/relationships/hyperlink" Target="mailto:adriana.garcia@antioquia.gov.co" TargetMode="External"/><Relationship Id="rId491" Type="http://schemas.openxmlformats.org/officeDocument/2006/relationships/hyperlink" Target="mailto:natalia.ruiz@fla.com.co" TargetMode="External"/><Relationship Id="rId505" Type="http://schemas.openxmlformats.org/officeDocument/2006/relationships/hyperlink" Target="mailto:natalia.ruiz@fla.com.co" TargetMode="External"/><Relationship Id="rId712" Type="http://schemas.openxmlformats.org/officeDocument/2006/relationships/hyperlink" Target="mailto:santiago.morales@antioquia.gov.co" TargetMode="External"/><Relationship Id="rId1135" Type="http://schemas.openxmlformats.org/officeDocument/2006/relationships/hyperlink" Target="mailto:adriana.gonzalez@antioquia.gov.co" TargetMode="External"/><Relationship Id="rId79" Type="http://schemas.openxmlformats.org/officeDocument/2006/relationships/hyperlink" Target="mailto:juliana.arboleda@antioquia.gov.co" TargetMode="External"/><Relationship Id="rId144" Type="http://schemas.openxmlformats.org/officeDocument/2006/relationships/hyperlink" Target="mailto:luz.martinez@antioquia.gov.co" TargetMode="External"/><Relationship Id="rId589" Type="http://schemas.openxmlformats.org/officeDocument/2006/relationships/hyperlink" Target="mailto:natalia.ruiz@fla.com.co" TargetMode="External"/><Relationship Id="rId796" Type="http://schemas.openxmlformats.org/officeDocument/2006/relationships/hyperlink" Target="https://www.contratos.gov.co/consultas/detalleProceso.do?numConstancia=17-1-181543" TargetMode="External"/><Relationship Id="rId351" Type="http://schemas.openxmlformats.org/officeDocument/2006/relationships/hyperlink" Target="mailto:adriana.garcia@antioquia.gov.co" TargetMode="External"/><Relationship Id="rId449" Type="http://schemas.openxmlformats.org/officeDocument/2006/relationships/hyperlink" Target="mailto:natalia.ruiz@fla.com.co" TargetMode="External"/><Relationship Id="rId656" Type="http://schemas.openxmlformats.org/officeDocument/2006/relationships/hyperlink" Target="mailto:hugo.parra@antioquia.gov.co" TargetMode="External"/><Relationship Id="rId863" Type="http://schemas.openxmlformats.org/officeDocument/2006/relationships/hyperlink" Target="https://www.contratos.gov.co/consultas/detalleProceso.do?numConstancia=18-1-186122" TargetMode="External"/><Relationship Id="rId1079" Type="http://schemas.openxmlformats.org/officeDocument/2006/relationships/hyperlink" Target="mailto:maximiliano.sierra@antioquia.gov.co" TargetMode="External"/><Relationship Id="rId211" Type="http://schemas.openxmlformats.org/officeDocument/2006/relationships/hyperlink" Target="mailto:henry.carvajal@antioquia.gov.co" TargetMode="External"/><Relationship Id="rId295" Type="http://schemas.openxmlformats.org/officeDocument/2006/relationships/hyperlink" Target="mailto:adriana.garcia@antioquia.gov.co" TargetMode="External"/><Relationship Id="rId309" Type="http://schemas.openxmlformats.org/officeDocument/2006/relationships/hyperlink" Target="mailto:adriana.garcia@antioquia.gov.co" TargetMode="External"/><Relationship Id="rId516" Type="http://schemas.openxmlformats.org/officeDocument/2006/relationships/hyperlink" Target="mailto:natalia.ruiz@fla.com.co" TargetMode="External"/><Relationship Id="rId1146" Type="http://schemas.openxmlformats.org/officeDocument/2006/relationships/hyperlink" Target="mailto:alexandra.porras@antioquia.gov.co" TargetMode="External"/><Relationship Id="rId723" Type="http://schemas.openxmlformats.org/officeDocument/2006/relationships/hyperlink" Target="mailto:santiago.morales@antioquia.gov.co" TargetMode="External"/><Relationship Id="rId930" Type="http://schemas.openxmlformats.org/officeDocument/2006/relationships/hyperlink" Target="https://www.contratos.gov.co/consultas/detalleProceso.do?numConstancia=15-1-140110" TargetMode="External"/><Relationship Id="rId1006" Type="http://schemas.openxmlformats.org/officeDocument/2006/relationships/hyperlink" Target="mailto:carlos.escobar@antioquia.gov.co" TargetMode="External"/><Relationship Id="rId155" Type="http://schemas.openxmlformats.org/officeDocument/2006/relationships/hyperlink" Target="mailto:santiago.marin@antioquia.gov.co" TargetMode="External"/><Relationship Id="rId362" Type="http://schemas.openxmlformats.org/officeDocument/2006/relationships/hyperlink" Target="mailto:adriana.garcia@antioquia.gov.co" TargetMode="External"/><Relationship Id="rId222" Type="http://schemas.openxmlformats.org/officeDocument/2006/relationships/hyperlink" Target="mailto:gloria.bedoya@antioquia.gov.co" TargetMode="External"/><Relationship Id="rId667" Type="http://schemas.openxmlformats.org/officeDocument/2006/relationships/hyperlink" Target="mailto:norman.harry@antioquia.gov.co" TargetMode="External"/><Relationship Id="rId874" Type="http://schemas.openxmlformats.org/officeDocument/2006/relationships/hyperlink" Target="https://www.contratos.gov.co/consultas/detalleProceso.do?numConstancia=18-15-7706125" TargetMode="External"/><Relationship Id="rId17" Type="http://schemas.openxmlformats.org/officeDocument/2006/relationships/hyperlink" Target="mailto:jorge.patino@antioquia.gov.co" TargetMode="External"/><Relationship Id="rId527" Type="http://schemas.openxmlformats.org/officeDocument/2006/relationships/hyperlink" Target="mailto:natalia.ruiz@fla.com.co" TargetMode="External"/><Relationship Id="rId734" Type="http://schemas.openxmlformats.org/officeDocument/2006/relationships/hyperlink" Target="mailto:santiago.morales@antioquia.gov.co" TargetMode="External"/><Relationship Id="rId941" Type="http://schemas.openxmlformats.org/officeDocument/2006/relationships/hyperlink" Target="mailto:Lucas.Jaramillo@antioquia.gov.co" TargetMode="External"/><Relationship Id="rId70" Type="http://schemas.openxmlformats.org/officeDocument/2006/relationships/hyperlink" Target="mailto:franciscojavier.roldan@antioquia.gov.co" TargetMode="External"/><Relationship Id="rId166" Type="http://schemas.openxmlformats.org/officeDocument/2006/relationships/hyperlink" Target="mailto:luz.martinez@antioquia.gov.co" TargetMode="External"/><Relationship Id="rId373" Type="http://schemas.openxmlformats.org/officeDocument/2006/relationships/hyperlink" Target="mailto:adriana.garcia@antioquia.gov.co" TargetMode="External"/><Relationship Id="rId580" Type="http://schemas.openxmlformats.org/officeDocument/2006/relationships/hyperlink" Target="mailto:natalia.ruiz@fla.com.co" TargetMode="External"/><Relationship Id="rId801" Type="http://schemas.openxmlformats.org/officeDocument/2006/relationships/hyperlink" Target="https://www.contratos.gov.co/consultas/detalleProceso.do?numConstancia=17-15-7235908" TargetMode="External"/><Relationship Id="rId1017" Type="http://schemas.openxmlformats.org/officeDocument/2006/relationships/hyperlink" Target="mailto:carlos.escobar@antioquia.gov.co" TargetMode="External"/><Relationship Id="rId1" Type="http://schemas.openxmlformats.org/officeDocument/2006/relationships/hyperlink" Target="mailto:jorge.patino@antioquia.gov.co" TargetMode="External"/><Relationship Id="rId233" Type="http://schemas.openxmlformats.org/officeDocument/2006/relationships/hyperlink" Target="mailto:jaime.fernandez@antioquia.gov.co" TargetMode="External"/><Relationship Id="rId440" Type="http://schemas.openxmlformats.org/officeDocument/2006/relationships/hyperlink" Target="mailto:natalia.ruiz@fla.com.co" TargetMode="External"/><Relationship Id="rId678" Type="http://schemas.openxmlformats.org/officeDocument/2006/relationships/hyperlink" Target="mailto:adriana.fontalvo@antioquia.gov.co" TargetMode="External"/><Relationship Id="rId885" Type="http://schemas.openxmlformats.org/officeDocument/2006/relationships/hyperlink" Target="mailto:dianapatricia.lopez@antioquia.gov.co" TargetMode="External"/><Relationship Id="rId1070" Type="http://schemas.openxmlformats.org/officeDocument/2006/relationships/hyperlink" Target="mailto:sebastian.espinosa@antioquia.gov.co" TargetMode="External"/><Relationship Id="rId28" Type="http://schemas.openxmlformats.org/officeDocument/2006/relationships/hyperlink" Target="mailto:jorge.patino@antioquia.gov.co" TargetMode="External"/><Relationship Id="rId300" Type="http://schemas.openxmlformats.org/officeDocument/2006/relationships/hyperlink" Target="mailto:adriana.garcia@antioquia.gov.co" TargetMode="External"/><Relationship Id="rId538" Type="http://schemas.openxmlformats.org/officeDocument/2006/relationships/hyperlink" Target="mailto:natalia.ruiz@fla.com.co" TargetMode="External"/><Relationship Id="rId745" Type="http://schemas.openxmlformats.org/officeDocument/2006/relationships/hyperlink" Target="mailto:santiago.morales@antioquia.gov.co" TargetMode="External"/><Relationship Id="rId952" Type="http://schemas.openxmlformats.org/officeDocument/2006/relationships/hyperlink" Target="mailto:dianapatricia.lopez@antioquia.gov.co" TargetMode="External"/><Relationship Id="rId81" Type="http://schemas.openxmlformats.org/officeDocument/2006/relationships/hyperlink" Target="mailto:franciscojavier.roldan@antioquia.gov.co" TargetMode="External"/><Relationship Id="rId177" Type="http://schemas.openxmlformats.org/officeDocument/2006/relationships/hyperlink" Target="mailto:henry.carvajal@antioquia.gov.co" TargetMode="External"/><Relationship Id="rId384" Type="http://schemas.openxmlformats.org/officeDocument/2006/relationships/hyperlink" Target="mailto:clara.bedoya@antioquia.gov.co" TargetMode="External"/><Relationship Id="rId591" Type="http://schemas.openxmlformats.org/officeDocument/2006/relationships/hyperlink" Target="mailto:natalia.ruiz@fla.com.co" TargetMode="External"/><Relationship Id="rId605" Type="http://schemas.openxmlformats.org/officeDocument/2006/relationships/hyperlink" Target="mailto:natalia.ruiz@fla.com.co" TargetMode="External"/><Relationship Id="rId812" Type="http://schemas.openxmlformats.org/officeDocument/2006/relationships/hyperlink" Target="mailto:dianapatricia.lopez@antioquia.gov.co" TargetMode="External"/><Relationship Id="rId1028" Type="http://schemas.openxmlformats.org/officeDocument/2006/relationships/hyperlink" Target="mailto:carlos.escobar@antioquia.gov.co" TargetMode="External"/><Relationship Id="rId244" Type="http://schemas.openxmlformats.org/officeDocument/2006/relationships/hyperlink" Target="mailto:juan.bedoya@antioquia.gov.co" TargetMode="External"/><Relationship Id="rId689" Type="http://schemas.openxmlformats.org/officeDocument/2006/relationships/hyperlink" Target="mailto:johnjairo.guerra@antioquia.gov.co" TargetMode="External"/><Relationship Id="rId896" Type="http://schemas.openxmlformats.org/officeDocument/2006/relationships/hyperlink" Target="mailto:dianapatricia.lopez@antioquia.gov.co" TargetMode="External"/><Relationship Id="rId1081" Type="http://schemas.openxmlformats.org/officeDocument/2006/relationships/hyperlink" Target="mailto:juanesteban.serna@antioquia.gov.co" TargetMode="External"/><Relationship Id="rId39" Type="http://schemas.openxmlformats.org/officeDocument/2006/relationships/hyperlink" Target="mailto:jorge.canas@antioquia.gov.co" TargetMode="External"/><Relationship Id="rId451" Type="http://schemas.openxmlformats.org/officeDocument/2006/relationships/hyperlink" Target="mailto:natalia.ruiz@fla.com.co" TargetMode="External"/><Relationship Id="rId549" Type="http://schemas.openxmlformats.org/officeDocument/2006/relationships/hyperlink" Target="mailto:natalia.ruiz@fla.com.co" TargetMode="External"/><Relationship Id="rId756" Type="http://schemas.openxmlformats.org/officeDocument/2006/relationships/hyperlink" Target="mailto:santiago.morales@antioquia.gov.co" TargetMode="External"/><Relationship Id="rId104" Type="http://schemas.openxmlformats.org/officeDocument/2006/relationships/hyperlink" Target="mailto:javier.londono@antioquia.gov.co" TargetMode="External"/><Relationship Id="rId188" Type="http://schemas.openxmlformats.org/officeDocument/2006/relationships/hyperlink" Target="mailto:henry.carvajal@antioquia.gov.co" TargetMode="External"/><Relationship Id="rId311" Type="http://schemas.openxmlformats.org/officeDocument/2006/relationships/hyperlink" Target="mailto:adriana.garcia@antioquia.gov.co" TargetMode="External"/><Relationship Id="rId395" Type="http://schemas.openxmlformats.org/officeDocument/2006/relationships/hyperlink" Target="mailto:herman.serna@antioquia.gov.co" TargetMode="External"/><Relationship Id="rId409" Type="http://schemas.openxmlformats.org/officeDocument/2006/relationships/hyperlink" Target="mailto:beatriz.rojas@antioquia.gov.co" TargetMode="External"/><Relationship Id="rId963" Type="http://schemas.openxmlformats.org/officeDocument/2006/relationships/hyperlink" Target="https://www.contratos.gov.co/consultas/detalleProceso.do?numConstancia=18-1-193053" TargetMode="External"/><Relationship Id="rId1039" Type="http://schemas.openxmlformats.org/officeDocument/2006/relationships/hyperlink" Target="mailto:carlos.escobar@antioquia.gov.co" TargetMode="External"/><Relationship Id="rId92" Type="http://schemas.openxmlformats.org/officeDocument/2006/relationships/hyperlink" Target="mailto:deysyalexandra.yepes@antioquia.gov.co" TargetMode="External"/><Relationship Id="rId616" Type="http://schemas.openxmlformats.org/officeDocument/2006/relationships/hyperlink" Target="mailto:carlos.vanegas@antioquia.%20Gov.co" TargetMode="External"/><Relationship Id="rId823" Type="http://schemas.openxmlformats.org/officeDocument/2006/relationships/hyperlink" Target="mailto:dianapatricia.lopez@antioquia.gov.co" TargetMode="External"/><Relationship Id="rId255" Type="http://schemas.openxmlformats.org/officeDocument/2006/relationships/hyperlink" Target="mailto:wilson.villa@antioquia.gov.co" TargetMode="External"/><Relationship Id="rId462" Type="http://schemas.openxmlformats.org/officeDocument/2006/relationships/hyperlink" Target="mailto:natalia.ruiz@fla.com.co" TargetMode="External"/><Relationship Id="rId1092" Type="http://schemas.openxmlformats.org/officeDocument/2006/relationships/hyperlink" Target="mailto:efraim.buitrago@antioquia.gov.co" TargetMode="External"/><Relationship Id="rId1106" Type="http://schemas.openxmlformats.org/officeDocument/2006/relationships/hyperlink" Target="mailto:jorge.duran@antioquia.gov.co" TargetMode="External"/><Relationship Id="rId115" Type="http://schemas.openxmlformats.org/officeDocument/2006/relationships/hyperlink" Target="https://www.contratos.gov.co/consultas/resultadoListadoProcesos.jsp" TargetMode="External"/><Relationship Id="rId322" Type="http://schemas.openxmlformats.org/officeDocument/2006/relationships/hyperlink" Target="mailto:adriana.garcia@antioquia.gov.co" TargetMode="External"/><Relationship Id="rId767" Type="http://schemas.openxmlformats.org/officeDocument/2006/relationships/hyperlink" Target="mailto:dianapatricia.lopez@antioquia.gov.co" TargetMode="External"/><Relationship Id="rId974" Type="http://schemas.openxmlformats.org/officeDocument/2006/relationships/hyperlink" Target="https://www.contratos.gov.co/consultas/detalleProceso.do?numConstancia=17-15-6635735" TargetMode="External"/><Relationship Id="rId199" Type="http://schemas.openxmlformats.org/officeDocument/2006/relationships/hyperlink" Target="mailto:henry.carvajal@antioquia.gov.co" TargetMode="External"/><Relationship Id="rId627" Type="http://schemas.openxmlformats.org/officeDocument/2006/relationships/hyperlink" Target="mailto:hugo.parra@antioquia.gov.co" TargetMode="External"/><Relationship Id="rId834" Type="http://schemas.openxmlformats.org/officeDocument/2006/relationships/hyperlink" Target="mailto:dianapatricia.lopez@antioquia.gov.co" TargetMode="External"/><Relationship Id="rId266" Type="http://schemas.openxmlformats.org/officeDocument/2006/relationships/hyperlink" Target="mailto:adriana.garcia@antioquia.gov.co" TargetMode="External"/><Relationship Id="rId473" Type="http://schemas.openxmlformats.org/officeDocument/2006/relationships/hyperlink" Target="mailto:natalia.ruiz@fla.com.co" TargetMode="External"/><Relationship Id="rId680" Type="http://schemas.openxmlformats.org/officeDocument/2006/relationships/hyperlink" Target="https://community.secop.gov.co/Public/Tendering/ContractNoticeManagement/Index?SkinName=CCE%C2%A4tLanguage=es-CO&amp;Page=login&amp;Country=CO" TargetMode="External"/><Relationship Id="rId901" Type="http://schemas.openxmlformats.org/officeDocument/2006/relationships/hyperlink" Target="mailto:dianapatricia.lopez@antioquia.gov.co" TargetMode="External"/><Relationship Id="rId1117" Type="http://schemas.openxmlformats.org/officeDocument/2006/relationships/hyperlink" Target="mailto:fabiola.vergara@antioquia.gov.co" TargetMode="External"/><Relationship Id="rId30" Type="http://schemas.openxmlformats.org/officeDocument/2006/relationships/hyperlink" Target="mailto:jorge.patino@antioquia.gov.co" TargetMode="External"/><Relationship Id="rId126" Type="http://schemas.openxmlformats.org/officeDocument/2006/relationships/hyperlink" Target="https://www.contratos.gov.co/consultas/detalleProceso.do?numConstancia=17-12-7135191" TargetMode="External"/><Relationship Id="rId333" Type="http://schemas.openxmlformats.org/officeDocument/2006/relationships/hyperlink" Target="mailto:adriana.garcia@antioquia.gov.co" TargetMode="External"/><Relationship Id="rId540" Type="http://schemas.openxmlformats.org/officeDocument/2006/relationships/hyperlink" Target="mailto:natalia.ruiz@fla.com.co" TargetMode="External"/><Relationship Id="rId778" Type="http://schemas.openxmlformats.org/officeDocument/2006/relationships/hyperlink" Target="https://www.contratos.gov.co/consultas/detalleProceso.do?numConstancia=17-4-7272732" TargetMode="External"/><Relationship Id="rId985" Type="http://schemas.openxmlformats.org/officeDocument/2006/relationships/hyperlink" Target="mailto:carlos.escobar@antioquia.gov.co" TargetMode="External"/><Relationship Id="rId638" Type="http://schemas.openxmlformats.org/officeDocument/2006/relationships/hyperlink" Target="mailto:hugo.parra@antioquia.gov.co" TargetMode="External"/><Relationship Id="rId845" Type="http://schemas.openxmlformats.org/officeDocument/2006/relationships/hyperlink" Target="mailto:dianapatricia.lopez@antioquia.gov.co" TargetMode="External"/><Relationship Id="rId1030" Type="http://schemas.openxmlformats.org/officeDocument/2006/relationships/hyperlink" Target="mailto:carlos.escobar@antioquia.gov.co" TargetMode="External"/><Relationship Id="rId277" Type="http://schemas.openxmlformats.org/officeDocument/2006/relationships/hyperlink" Target="mailto:adriana.garcia@antioquia.gov.co" TargetMode="External"/><Relationship Id="rId400" Type="http://schemas.openxmlformats.org/officeDocument/2006/relationships/hyperlink" Target="mailto:jorgehumberto.moreno@antioquia.gov.co" TargetMode="External"/><Relationship Id="rId484" Type="http://schemas.openxmlformats.org/officeDocument/2006/relationships/hyperlink" Target="mailto:natalia.ruiz@fla.com.co" TargetMode="External"/><Relationship Id="rId705" Type="http://schemas.openxmlformats.org/officeDocument/2006/relationships/hyperlink" Target="mailto:santiago.morales@antioquia.gov.co" TargetMode="External"/><Relationship Id="rId1128" Type="http://schemas.openxmlformats.org/officeDocument/2006/relationships/hyperlink" Target="mailto:cyomara.rios@antioquia.gov.co" TargetMode="External"/><Relationship Id="rId137" Type="http://schemas.openxmlformats.org/officeDocument/2006/relationships/hyperlink" Target="https://community.secop.gov.co/Public/Tendering/ContractNoticeManagement/Index?currentLanguage=es-CO&amp;Page=login&amp;Country=CO&amp;SkinName=CCE" TargetMode="External"/><Relationship Id="rId344" Type="http://schemas.openxmlformats.org/officeDocument/2006/relationships/hyperlink" Target="mailto:adriana.garcia@antioquia.gov.co" TargetMode="External"/><Relationship Id="rId691" Type="http://schemas.openxmlformats.org/officeDocument/2006/relationships/hyperlink" Target="mailto:gloria.munera@antioquia.gov.co" TargetMode="External"/><Relationship Id="rId789" Type="http://schemas.openxmlformats.org/officeDocument/2006/relationships/hyperlink" Target="mailto:Lucas.Jaramillo@antioquia.gov.co" TargetMode="External"/><Relationship Id="rId912" Type="http://schemas.openxmlformats.org/officeDocument/2006/relationships/hyperlink" Target="https://www.contratos.gov.co/consultas/detalleProceso.do?numConstancia=18-1-187485" TargetMode="External"/><Relationship Id="rId996" Type="http://schemas.openxmlformats.org/officeDocument/2006/relationships/hyperlink" Target="mailto:carlos.escobar@antioquia.gov.co" TargetMode="External"/><Relationship Id="rId41" Type="http://schemas.openxmlformats.org/officeDocument/2006/relationships/hyperlink" Target="mailto:luis.mesa@antioquia.gov.co" TargetMode="External"/><Relationship Id="rId551" Type="http://schemas.openxmlformats.org/officeDocument/2006/relationships/hyperlink" Target="mailto:natalia.ruiz@fla.com.co" TargetMode="External"/><Relationship Id="rId649" Type="http://schemas.openxmlformats.org/officeDocument/2006/relationships/hyperlink" Target="mailto:hugo.parra@antioquia.gov.co" TargetMode="External"/><Relationship Id="rId856" Type="http://schemas.openxmlformats.org/officeDocument/2006/relationships/hyperlink" Target="mailto:dianapatricia.lopez@antioquia.gov.co" TargetMode="External"/><Relationship Id="rId190" Type="http://schemas.openxmlformats.org/officeDocument/2006/relationships/hyperlink" Target="mailto:henry.carvajal@antioquia.gov.co" TargetMode="External"/><Relationship Id="rId204" Type="http://schemas.openxmlformats.org/officeDocument/2006/relationships/hyperlink" Target="mailto:henry.carvajal@antioquia.gov.co" TargetMode="External"/><Relationship Id="rId288" Type="http://schemas.openxmlformats.org/officeDocument/2006/relationships/hyperlink" Target="mailto:adriana.garcia@antioquia.gov.co" TargetMode="External"/><Relationship Id="rId411" Type="http://schemas.openxmlformats.org/officeDocument/2006/relationships/hyperlink" Target="mailto:emmanuel.castrillon@antioquia.gov.co" TargetMode="External"/><Relationship Id="rId509" Type="http://schemas.openxmlformats.org/officeDocument/2006/relationships/hyperlink" Target="mailto:natalia.ruiz@fla.com.co" TargetMode="External"/><Relationship Id="rId1041" Type="http://schemas.openxmlformats.org/officeDocument/2006/relationships/hyperlink" Target="mailto:carlos.escobar@antioquia.gov.co" TargetMode="External"/><Relationship Id="rId1139" Type="http://schemas.openxmlformats.org/officeDocument/2006/relationships/hyperlink" Target="mailto:adriana.gonzalez@antioquia.gov.co" TargetMode="External"/><Relationship Id="rId495" Type="http://schemas.openxmlformats.org/officeDocument/2006/relationships/hyperlink" Target="mailto:natalia.ruiz@fla.com.co" TargetMode="External"/><Relationship Id="rId716" Type="http://schemas.openxmlformats.org/officeDocument/2006/relationships/hyperlink" Target="mailto:santiago.morales@antioquia.gov.co" TargetMode="External"/><Relationship Id="rId923" Type="http://schemas.openxmlformats.org/officeDocument/2006/relationships/hyperlink" Target="https://www.contratos.gov.co/consultas/detalleProceso.do?numConstancia=18-1-187504" TargetMode="External"/><Relationship Id="rId52" Type="http://schemas.openxmlformats.org/officeDocument/2006/relationships/hyperlink" Target="mailto:angela.ortega@antioquia.gov.co" TargetMode="External"/><Relationship Id="rId148" Type="http://schemas.openxmlformats.org/officeDocument/2006/relationships/hyperlink" Target="mailto:catalina.jimenez@antioquia.gov.co" TargetMode="External"/><Relationship Id="rId355" Type="http://schemas.openxmlformats.org/officeDocument/2006/relationships/hyperlink" Target="mailto:adriana.garcia@antioquia.gov.co" TargetMode="External"/><Relationship Id="rId562" Type="http://schemas.openxmlformats.org/officeDocument/2006/relationships/hyperlink" Target="mailto:natalia.ruiz@fla.com.co" TargetMode="External"/><Relationship Id="rId215" Type="http://schemas.openxmlformats.org/officeDocument/2006/relationships/hyperlink" Target="mailto:henry.carvajal@antioquia.gov.co" TargetMode="External"/><Relationship Id="rId422" Type="http://schemas.openxmlformats.org/officeDocument/2006/relationships/hyperlink" Target="mailto:german.salazar@antioquia.gov.co" TargetMode="External"/><Relationship Id="rId867" Type="http://schemas.openxmlformats.org/officeDocument/2006/relationships/hyperlink" Target="https://www.contratos.gov.co/consultas/detalleProceso.do?numConstancia=18-1-186129" TargetMode="External"/><Relationship Id="rId1052" Type="http://schemas.openxmlformats.org/officeDocument/2006/relationships/hyperlink" Target="mailto:carlos.escobar@antioquia.gov.co" TargetMode="External"/><Relationship Id="rId299" Type="http://schemas.openxmlformats.org/officeDocument/2006/relationships/hyperlink" Target="mailto:adriana.garcia@antioquia.gov.co" TargetMode="External"/><Relationship Id="rId727" Type="http://schemas.openxmlformats.org/officeDocument/2006/relationships/hyperlink" Target="mailto:santiago.morales@antioquia.gov.co" TargetMode="External"/><Relationship Id="rId934" Type="http://schemas.openxmlformats.org/officeDocument/2006/relationships/hyperlink" Target="https://www.contratos.gov.co/consultas/detalleProceso.do?numConstancia=15-1-140110" TargetMode="External"/><Relationship Id="rId63" Type="http://schemas.openxmlformats.org/officeDocument/2006/relationships/hyperlink" Target="mailto:diego.agudeloz@antioquia.gov.co" TargetMode="External"/><Relationship Id="rId159" Type="http://schemas.openxmlformats.org/officeDocument/2006/relationships/hyperlink" Target="mailto:rodolfo.marquez@antioquia.gov.co" TargetMode="External"/><Relationship Id="rId366" Type="http://schemas.openxmlformats.org/officeDocument/2006/relationships/hyperlink" Target="mailto:adriana.garcia@antioquia.gov.co" TargetMode="External"/><Relationship Id="rId573" Type="http://schemas.openxmlformats.org/officeDocument/2006/relationships/hyperlink" Target="mailto:natalia.ruiz@fla.com.co" TargetMode="External"/><Relationship Id="rId780" Type="http://schemas.openxmlformats.org/officeDocument/2006/relationships/hyperlink" Target="https://www.contratos.gov.co/consultas/detalleProceso.do?numConstancia=17-4-7274303" TargetMode="External"/><Relationship Id="rId226" Type="http://schemas.openxmlformats.org/officeDocument/2006/relationships/hyperlink" Target="mailto:javier.montoya@antioquia.gov.co" TargetMode="External"/><Relationship Id="rId433" Type="http://schemas.openxmlformats.org/officeDocument/2006/relationships/hyperlink" Target="mailto:natalia.ruiz@fla.com.co" TargetMode="External"/><Relationship Id="rId878" Type="http://schemas.openxmlformats.org/officeDocument/2006/relationships/hyperlink" Target="https://www.contratos.gov.co/consultas/detalleProceso.do?numConstancia=18-15-7713329" TargetMode="External"/><Relationship Id="rId1063" Type="http://schemas.openxmlformats.org/officeDocument/2006/relationships/hyperlink" Target="mailto:carlos.escobar@antioquia.gov.co" TargetMode="External"/><Relationship Id="rId640" Type="http://schemas.openxmlformats.org/officeDocument/2006/relationships/hyperlink" Target="mailto:hugo.parra@antioquia.gov.co" TargetMode="External"/><Relationship Id="rId738" Type="http://schemas.openxmlformats.org/officeDocument/2006/relationships/hyperlink" Target="mailto:santiago.morales@antioquia.gov.co" TargetMode="External"/><Relationship Id="rId945" Type="http://schemas.openxmlformats.org/officeDocument/2006/relationships/hyperlink" Target="https://www.contratos.gov.co/consultas/detalleProceso.do?numConstancia=18-15-8092687" TargetMode="External"/><Relationship Id="rId74" Type="http://schemas.openxmlformats.org/officeDocument/2006/relationships/hyperlink" Target="mailto:deysyalexandra.yepes@antioquia.gov.co" TargetMode="External"/><Relationship Id="rId377" Type="http://schemas.openxmlformats.org/officeDocument/2006/relationships/hyperlink" Target="mailto:adriana.garcia@antioquia.gov.co" TargetMode="External"/><Relationship Id="rId500" Type="http://schemas.openxmlformats.org/officeDocument/2006/relationships/hyperlink" Target="mailto:natalia.ruiz@fla.com.co" TargetMode="External"/><Relationship Id="rId584" Type="http://schemas.openxmlformats.org/officeDocument/2006/relationships/hyperlink" Target="mailto:natalia.ruiz@fla.com.co" TargetMode="External"/><Relationship Id="rId805" Type="http://schemas.openxmlformats.org/officeDocument/2006/relationships/hyperlink" Target="mailto:dianapatricia.lopez@antioquia.gov.co" TargetMode="External"/><Relationship Id="rId1130" Type="http://schemas.openxmlformats.org/officeDocument/2006/relationships/hyperlink" Target="mailto:jaime.gutierrez@antioquia.gov.co" TargetMode="External"/><Relationship Id="rId5" Type="http://schemas.openxmlformats.org/officeDocument/2006/relationships/hyperlink" Target="mailto:jorge.patino@antioquia.gov.co" TargetMode="External"/><Relationship Id="rId237" Type="http://schemas.openxmlformats.org/officeDocument/2006/relationships/hyperlink" Target="mailto:jesus.zapata@antioquia.gov.co" TargetMode="External"/><Relationship Id="rId791" Type="http://schemas.openxmlformats.org/officeDocument/2006/relationships/hyperlink" Target="https://www.contratos.gov.co/consultas/detalleProceso.do?numConstancia=17-15-7235789" TargetMode="External"/><Relationship Id="rId889" Type="http://schemas.openxmlformats.org/officeDocument/2006/relationships/hyperlink" Target="mailto:dianapatricia.lopez@antioquia.gov.co" TargetMode="External"/><Relationship Id="rId1074" Type="http://schemas.openxmlformats.org/officeDocument/2006/relationships/hyperlink" Target="mailto:Victoria.hoyos@antioquia.gov.co" TargetMode="External"/><Relationship Id="rId444" Type="http://schemas.openxmlformats.org/officeDocument/2006/relationships/hyperlink" Target="mailto:natalia.ruiz@fla.com.co" TargetMode="External"/><Relationship Id="rId651" Type="http://schemas.openxmlformats.org/officeDocument/2006/relationships/hyperlink" Target="mailto:carlosalberto.marin@antioquia.gov.co" TargetMode="External"/><Relationship Id="rId749" Type="http://schemas.openxmlformats.org/officeDocument/2006/relationships/hyperlink" Target="mailto:santiago.morales@antioquia.gov.co" TargetMode="External"/><Relationship Id="rId290" Type="http://schemas.openxmlformats.org/officeDocument/2006/relationships/hyperlink" Target="mailto:adriana.garcia@antioquia.gov.co" TargetMode="External"/><Relationship Id="rId304" Type="http://schemas.openxmlformats.org/officeDocument/2006/relationships/hyperlink" Target="mailto:adriana.garcia@antioquia.gov.co" TargetMode="External"/><Relationship Id="rId388" Type="http://schemas.openxmlformats.org/officeDocument/2006/relationships/hyperlink" Target="mailto:javier.cuartas@antioquia.gov.co" TargetMode="External"/><Relationship Id="rId511" Type="http://schemas.openxmlformats.org/officeDocument/2006/relationships/hyperlink" Target="mailto:natalia.ruiz@fla.com.co" TargetMode="External"/><Relationship Id="rId609" Type="http://schemas.openxmlformats.org/officeDocument/2006/relationships/hyperlink" Target="mailto:juan.hurtado@antioquia.gov.co" TargetMode="External"/><Relationship Id="rId956" Type="http://schemas.openxmlformats.org/officeDocument/2006/relationships/hyperlink" Target="https://www.contratos.gov.co/consultas/detalleProceso.do?numConstancia=18-11-8168452" TargetMode="External"/><Relationship Id="rId1141" Type="http://schemas.openxmlformats.org/officeDocument/2006/relationships/hyperlink" Target="mailto:angela.jaramillo@antioquia.gov.co" TargetMode="External"/><Relationship Id="rId85" Type="http://schemas.openxmlformats.org/officeDocument/2006/relationships/hyperlink" Target="mailto:juliana.arboleda@antioquia.gov.co" TargetMode="External"/><Relationship Id="rId150" Type="http://schemas.openxmlformats.org/officeDocument/2006/relationships/hyperlink" Target="mailto:maria.ochoa@antioquia.gov.co" TargetMode="External"/><Relationship Id="rId595" Type="http://schemas.openxmlformats.org/officeDocument/2006/relationships/hyperlink" Target="mailto:natalia.ruiz@fla.com.co" TargetMode="External"/><Relationship Id="rId816" Type="http://schemas.openxmlformats.org/officeDocument/2006/relationships/hyperlink" Target="mailto:dianapatricia.lopez@antioquia.gov.co" TargetMode="External"/><Relationship Id="rId1001" Type="http://schemas.openxmlformats.org/officeDocument/2006/relationships/hyperlink" Target="mailto:carlos.escobar@antioquia.gov.co" TargetMode="External"/><Relationship Id="rId248" Type="http://schemas.openxmlformats.org/officeDocument/2006/relationships/hyperlink" Target="mailto:libardo.castrillon@antioquia.gov.co" TargetMode="External"/><Relationship Id="rId455" Type="http://schemas.openxmlformats.org/officeDocument/2006/relationships/hyperlink" Target="mailto:natalia.ruiz@fla.com.co" TargetMode="External"/><Relationship Id="rId662" Type="http://schemas.openxmlformats.org/officeDocument/2006/relationships/hyperlink" Target="mailto:norman.harry@antioquia.gov.co" TargetMode="External"/><Relationship Id="rId1085" Type="http://schemas.openxmlformats.org/officeDocument/2006/relationships/hyperlink" Target="mailto:paula.murillo@antioquia.gov.co" TargetMode="External"/><Relationship Id="rId12" Type="http://schemas.openxmlformats.org/officeDocument/2006/relationships/hyperlink" Target="mailto:jorge.patino@antioquia.gov.co" TargetMode="External"/><Relationship Id="rId108" Type="http://schemas.openxmlformats.org/officeDocument/2006/relationships/hyperlink" Target="mailto:william.vegaa@antioquia.gov.co" TargetMode="External"/><Relationship Id="rId315" Type="http://schemas.openxmlformats.org/officeDocument/2006/relationships/hyperlink" Target="mailto:adriana.garcia@antioquia.gov.co" TargetMode="External"/><Relationship Id="rId522" Type="http://schemas.openxmlformats.org/officeDocument/2006/relationships/hyperlink" Target="mailto:natalia.ruiz@fla.com.co" TargetMode="External"/><Relationship Id="rId967" Type="http://schemas.openxmlformats.org/officeDocument/2006/relationships/hyperlink" Target="https://www.contratos.gov.co/consultas/detalleProceso.do?numConstancia=18-21-4126" TargetMode="External"/><Relationship Id="rId96" Type="http://schemas.openxmlformats.org/officeDocument/2006/relationships/hyperlink" Target="mailto:juan.gallegoosorio@antioquia.gov.co" TargetMode="External"/><Relationship Id="rId161" Type="http://schemas.openxmlformats.org/officeDocument/2006/relationships/hyperlink" Target="https://www.contratos.gov.co/consultas/detalleProceso.do?numConstancia=17-9-435099" TargetMode="External"/><Relationship Id="rId399" Type="http://schemas.openxmlformats.org/officeDocument/2006/relationships/hyperlink" Target="mailto:camila.zapata@antioquia.gov.co" TargetMode="External"/><Relationship Id="rId827" Type="http://schemas.openxmlformats.org/officeDocument/2006/relationships/hyperlink" Target="mailto:dianapatricia.lopez@antioquia.gov.co" TargetMode="External"/><Relationship Id="rId1012" Type="http://schemas.openxmlformats.org/officeDocument/2006/relationships/hyperlink" Target="mailto:carlos.escobar@antioquia.gov.co" TargetMode="External"/><Relationship Id="rId259" Type="http://schemas.openxmlformats.org/officeDocument/2006/relationships/hyperlink" Target="mailto:gloria.bibiana@antioquia.gov.co" TargetMode="External"/><Relationship Id="rId466" Type="http://schemas.openxmlformats.org/officeDocument/2006/relationships/hyperlink" Target="mailto:natalia.ruiz@fla.com.co" TargetMode="External"/><Relationship Id="rId673" Type="http://schemas.openxmlformats.org/officeDocument/2006/relationships/hyperlink" Target="mailto:jhonatan.suarez@antioquia.gov.co" TargetMode="External"/><Relationship Id="rId880" Type="http://schemas.openxmlformats.org/officeDocument/2006/relationships/hyperlink" Target="https://www.contratos.gov.co/consultas/detalleProceso.do?numConstancia=18-15-7715546" TargetMode="External"/><Relationship Id="rId1096" Type="http://schemas.openxmlformats.org/officeDocument/2006/relationships/hyperlink" Target="mailto:maria.ortega@antioquia.gov.co" TargetMode="External"/><Relationship Id="rId23" Type="http://schemas.openxmlformats.org/officeDocument/2006/relationships/hyperlink" Target="mailto:jorge.patino@antioquia.gov.co" TargetMode="External"/><Relationship Id="rId119" Type="http://schemas.openxmlformats.org/officeDocument/2006/relationships/hyperlink" Target="mailto:victoria.hoyos@antioquia.gov.co" TargetMode="External"/><Relationship Id="rId326" Type="http://schemas.openxmlformats.org/officeDocument/2006/relationships/hyperlink" Target="mailto:adriana.garcia@antioquia.gov.co" TargetMode="External"/><Relationship Id="rId533" Type="http://schemas.openxmlformats.org/officeDocument/2006/relationships/hyperlink" Target="mailto:natalia.ruiz@fla.com.co" TargetMode="External"/><Relationship Id="rId978" Type="http://schemas.openxmlformats.org/officeDocument/2006/relationships/hyperlink" Target="mailto:carlos.escobar@antioquia.gov.co" TargetMode="External"/><Relationship Id="rId740" Type="http://schemas.openxmlformats.org/officeDocument/2006/relationships/hyperlink" Target="mailto:santiago.morales@antioquia.gov.co" TargetMode="External"/><Relationship Id="rId838" Type="http://schemas.openxmlformats.org/officeDocument/2006/relationships/hyperlink" Target="mailto:dianapatricia.lopez@antioquia.gov.co" TargetMode="External"/><Relationship Id="rId1023" Type="http://schemas.openxmlformats.org/officeDocument/2006/relationships/hyperlink" Target="mailto:carlos.escobar@antioquia.gov.co" TargetMode="External"/><Relationship Id="rId172" Type="http://schemas.openxmlformats.org/officeDocument/2006/relationships/hyperlink" Target="mailto:javier.londono@antioquia.gov.co" TargetMode="External"/><Relationship Id="rId477" Type="http://schemas.openxmlformats.org/officeDocument/2006/relationships/hyperlink" Target="mailto:natalia.ruiz@fla.com.co" TargetMode="External"/><Relationship Id="rId600" Type="http://schemas.openxmlformats.org/officeDocument/2006/relationships/hyperlink" Target="mailto:natalia.ruiz@fla.com.co" TargetMode="External"/><Relationship Id="rId684" Type="http://schemas.openxmlformats.org/officeDocument/2006/relationships/hyperlink" Target="mailto:gloria.munera@antioquia.gov.co" TargetMode="External"/><Relationship Id="rId337" Type="http://schemas.openxmlformats.org/officeDocument/2006/relationships/hyperlink" Target="mailto:adriana.garcia@antioquia.gov.co" TargetMode="External"/><Relationship Id="rId891" Type="http://schemas.openxmlformats.org/officeDocument/2006/relationships/hyperlink" Target="mailto:dianapatricia.lopez@antioquia.gov.co" TargetMode="External"/><Relationship Id="rId905" Type="http://schemas.openxmlformats.org/officeDocument/2006/relationships/hyperlink" Target="mailto:dianapatricia.lopez@antioquia.gov.co" TargetMode="External"/><Relationship Id="rId989" Type="http://schemas.openxmlformats.org/officeDocument/2006/relationships/hyperlink" Target="mailto:carlos.escobar@antioquia.gov.co" TargetMode="External"/><Relationship Id="rId34" Type="http://schemas.openxmlformats.org/officeDocument/2006/relationships/hyperlink" Target="mailto:jorge.patino@antioquia.gov.co" TargetMode="External"/><Relationship Id="rId544" Type="http://schemas.openxmlformats.org/officeDocument/2006/relationships/hyperlink" Target="mailto:natalia.ruiz@fla.com.co" TargetMode="External"/><Relationship Id="rId751" Type="http://schemas.openxmlformats.org/officeDocument/2006/relationships/hyperlink" Target="mailto:santiago.morales@antioquia.gov.co" TargetMode="External"/><Relationship Id="rId849" Type="http://schemas.openxmlformats.org/officeDocument/2006/relationships/hyperlink" Target="mailto:dianapatricia.lopez@antioquia.gov.co" TargetMode="External"/><Relationship Id="rId183" Type="http://schemas.openxmlformats.org/officeDocument/2006/relationships/hyperlink" Target="mailto:henry.carvajal@antioquia.gov.co" TargetMode="External"/><Relationship Id="rId390" Type="http://schemas.openxmlformats.org/officeDocument/2006/relationships/hyperlink" Target="https://www.contratos.gov.co/consultas/detalleProceso.do?numConstancia=17-12-7047054" TargetMode="External"/><Relationship Id="rId404" Type="http://schemas.openxmlformats.org/officeDocument/2006/relationships/hyperlink" Target="mailto:camila.zapata@antioquia.gov.co" TargetMode="External"/><Relationship Id="rId611" Type="http://schemas.openxmlformats.org/officeDocument/2006/relationships/hyperlink" Target="mailto:jvergarhe@antioquia.gov.co" TargetMode="External"/><Relationship Id="rId1034" Type="http://schemas.openxmlformats.org/officeDocument/2006/relationships/hyperlink" Target="mailto:carlos.escobar@antioquia.gov.co" TargetMode="External"/><Relationship Id="rId250" Type="http://schemas.openxmlformats.org/officeDocument/2006/relationships/hyperlink" Target="mailto:libardo.castrillon@antioquia.gov.co" TargetMode="External"/><Relationship Id="rId488" Type="http://schemas.openxmlformats.org/officeDocument/2006/relationships/hyperlink" Target="mailto:natalia.ruiz@fla.com.co" TargetMode="External"/><Relationship Id="rId695" Type="http://schemas.openxmlformats.org/officeDocument/2006/relationships/hyperlink" Target="mailto:santiago.morales@antioquia.gov.co" TargetMode="External"/><Relationship Id="rId709" Type="http://schemas.openxmlformats.org/officeDocument/2006/relationships/hyperlink" Target="mailto:santiago.morales@antioquia.gov.co" TargetMode="External"/><Relationship Id="rId916" Type="http://schemas.openxmlformats.org/officeDocument/2006/relationships/hyperlink" Target="https://www.contratos.gov.co/consultas/detalleProceso.do?numConstancia=18-1-187491" TargetMode="External"/><Relationship Id="rId1101" Type="http://schemas.openxmlformats.org/officeDocument/2006/relationships/hyperlink" Target="mailto:clara.ortiz@antioquia.gov.co" TargetMode="External"/><Relationship Id="rId45" Type="http://schemas.openxmlformats.org/officeDocument/2006/relationships/hyperlink" Target="mailto:luis.mesa@antioquia.gov.co" TargetMode="External"/><Relationship Id="rId110" Type="http://schemas.openxmlformats.org/officeDocument/2006/relationships/hyperlink" Target="mailto:santiago.marin@antioquia.gov.co" TargetMode="External"/><Relationship Id="rId348" Type="http://schemas.openxmlformats.org/officeDocument/2006/relationships/hyperlink" Target="mailto:adriana.garcia@antioquia.gov.co" TargetMode="External"/><Relationship Id="rId555" Type="http://schemas.openxmlformats.org/officeDocument/2006/relationships/hyperlink" Target="mailto:natalia.ruiz@fla.com.co" TargetMode="External"/><Relationship Id="rId762" Type="http://schemas.openxmlformats.org/officeDocument/2006/relationships/hyperlink" Target="mailto:santiago.morales@antioquia.gov.co" TargetMode="External"/><Relationship Id="rId194" Type="http://schemas.openxmlformats.org/officeDocument/2006/relationships/hyperlink" Target="mailto:henry.carvajal@antioquia.gov.co" TargetMode="External"/><Relationship Id="rId208" Type="http://schemas.openxmlformats.org/officeDocument/2006/relationships/hyperlink" Target="mailto:henry.carvajal@antioquia.gov.co" TargetMode="External"/><Relationship Id="rId415" Type="http://schemas.openxmlformats.org/officeDocument/2006/relationships/hyperlink" Target="https://www.contratos.gov.co/consultas/detalleProceso.do?numConstancia=18-9-441092" TargetMode="External"/><Relationship Id="rId622" Type="http://schemas.openxmlformats.org/officeDocument/2006/relationships/hyperlink" Target="mailto:hugo.parra@antioquia.gov.co" TargetMode="External"/><Relationship Id="rId1045" Type="http://schemas.openxmlformats.org/officeDocument/2006/relationships/hyperlink" Target="mailto:carlos.escobar@antioquia.gov.co" TargetMode="External"/><Relationship Id="rId261" Type="http://schemas.openxmlformats.org/officeDocument/2006/relationships/hyperlink" Target="mailto:adriana.garcia@antioquia.gov.co" TargetMode="External"/><Relationship Id="rId499" Type="http://schemas.openxmlformats.org/officeDocument/2006/relationships/hyperlink" Target="mailto:natalia.ruiz@fla.com.co" TargetMode="External"/><Relationship Id="rId927" Type="http://schemas.openxmlformats.org/officeDocument/2006/relationships/hyperlink" Target="https://www.contratos.gov.co/consultas/detalleProceso.do?numConstancia=18-1-187508" TargetMode="External"/><Relationship Id="rId1112" Type="http://schemas.openxmlformats.org/officeDocument/2006/relationships/hyperlink" Target="mailto:piedaddelpilar.aragon@antioquia.gov.co" TargetMode="External"/><Relationship Id="rId56" Type="http://schemas.openxmlformats.org/officeDocument/2006/relationships/hyperlink" Target="mailto:Juaneugenio.maya@antioquia.gov.co" TargetMode="External"/><Relationship Id="rId359" Type="http://schemas.openxmlformats.org/officeDocument/2006/relationships/hyperlink" Target="mailto:adriana.garcia@antioquia.gov.co" TargetMode="External"/><Relationship Id="rId566" Type="http://schemas.openxmlformats.org/officeDocument/2006/relationships/hyperlink" Target="mailto:natalia.ruiz@fla.com.co" TargetMode="External"/><Relationship Id="rId773" Type="http://schemas.openxmlformats.org/officeDocument/2006/relationships/hyperlink" Target="https://www.contratos.gov.co/consultas/detalleProceso.do?numConstancia=17-15-7208339" TargetMode="External"/><Relationship Id="rId121" Type="http://schemas.openxmlformats.org/officeDocument/2006/relationships/hyperlink" Target="https://www.contratos.gov.co/consultas/detalleProceso.do?numConstancia=17-12-7087287" TargetMode="External"/><Relationship Id="rId219" Type="http://schemas.openxmlformats.org/officeDocument/2006/relationships/hyperlink" Target="mailto:lorenzo.portocarrero@antioquia.gov.co" TargetMode="External"/><Relationship Id="rId426" Type="http://schemas.openxmlformats.org/officeDocument/2006/relationships/hyperlink" Target="mailto:natalia.ruiz@fla.com.co" TargetMode="External"/><Relationship Id="rId633" Type="http://schemas.openxmlformats.org/officeDocument/2006/relationships/hyperlink" Target="mailto:hugo.parra@antioquia.gov.co" TargetMode="External"/><Relationship Id="rId980" Type="http://schemas.openxmlformats.org/officeDocument/2006/relationships/hyperlink" Target="mailto:carlos.escobar@antioquia.gov.co" TargetMode="External"/><Relationship Id="rId1056" Type="http://schemas.openxmlformats.org/officeDocument/2006/relationships/hyperlink" Target="mailto:carlos.escobar@antioquia.gov.co" TargetMode="External"/><Relationship Id="rId840" Type="http://schemas.openxmlformats.org/officeDocument/2006/relationships/hyperlink" Target="mailto:dianapatricia.lopez@antioquia.gov.co" TargetMode="External"/><Relationship Id="rId938" Type="http://schemas.openxmlformats.org/officeDocument/2006/relationships/hyperlink" Target="https://www.contratos.gov.co/consultas/detalleProceso.do?numConstancia=18-15-7930754" TargetMode="External"/><Relationship Id="rId67" Type="http://schemas.openxmlformats.org/officeDocument/2006/relationships/hyperlink" Target="mailto:juan.velez@antioquia.gov.co" TargetMode="External"/><Relationship Id="rId272" Type="http://schemas.openxmlformats.org/officeDocument/2006/relationships/hyperlink" Target="mailto:adriana.garcia@antioquia.gov.co" TargetMode="External"/><Relationship Id="rId577" Type="http://schemas.openxmlformats.org/officeDocument/2006/relationships/hyperlink" Target="mailto:natalia.ruiz@fla.com.co" TargetMode="External"/><Relationship Id="rId700" Type="http://schemas.openxmlformats.org/officeDocument/2006/relationships/hyperlink" Target="mailto:santiago.morales@antioquia.gov.co" TargetMode="External"/><Relationship Id="rId1123" Type="http://schemas.openxmlformats.org/officeDocument/2006/relationships/hyperlink" Target="mailto:bancodelagente@antioquia.gov.co" TargetMode="External"/><Relationship Id="rId132" Type="http://schemas.openxmlformats.org/officeDocument/2006/relationships/hyperlink" Target="mailto:juan.gallegoosorio@antioquia.gov.co" TargetMode="External"/><Relationship Id="rId784" Type="http://schemas.openxmlformats.org/officeDocument/2006/relationships/hyperlink" Target="https://www.contratos.gov.co/consultas/detalleProceso.do?numConstancia=17-4-7275731" TargetMode="External"/><Relationship Id="rId991" Type="http://schemas.openxmlformats.org/officeDocument/2006/relationships/hyperlink" Target="mailto:carlos.escobar@antioquia.gov.co" TargetMode="External"/><Relationship Id="rId1067" Type="http://schemas.openxmlformats.org/officeDocument/2006/relationships/hyperlink" Target="mailto:juan.buitrago@antioquia.gov.co" TargetMode="External"/><Relationship Id="rId437" Type="http://schemas.openxmlformats.org/officeDocument/2006/relationships/hyperlink" Target="mailto:natalia.ruiz@fla.com.co" TargetMode="External"/><Relationship Id="rId644" Type="http://schemas.openxmlformats.org/officeDocument/2006/relationships/hyperlink" Target="mailto:carlos.vanegas@antioquia.%20Gov.co" TargetMode="External"/><Relationship Id="rId851" Type="http://schemas.openxmlformats.org/officeDocument/2006/relationships/hyperlink" Target="mailto:dianapatricia.lopez@antioquia.gov.co" TargetMode="External"/><Relationship Id="rId283" Type="http://schemas.openxmlformats.org/officeDocument/2006/relationships/hyperlink" Target="mailto:adriana.garcia@antioquia.gov.co" TargetMode="External"/><Relationship Id="rId490" Type="http://schemas.openxmlformats.org/officeDocument/2006/relationships/hyperlink" Target="mailto:natalia.ruiz@fla.com.co" TargetMode="External"/><Relationship Id="rId504" Type="http://schemas.openxmlformats.org/officeDocument/2006/relationships/hyperlink" Target="mailto:natalia.ruiz@fla.com.co" TargetMode="External"/><Relationship Id="rId711" Type="http://schemas.openxmlformats.org/officeDocument/2006/relationships/hyperlink" Target="mailto:santiago.morales@antioquia.gov.co" TargetMode="External"/><Relationship Id="rId949" Type="http://schemas.openxmlformats.org/officeDocument/2006/relationships/hyperlink" Target="https://www.contratos.gov.co/consultas/detalleProceso.do?numConstancia=18-9-442655" TargetMode="External"/><Relationship Id="rId1134" Type="http://schemas.openxmlformats.org/officeDocument/2006/relationships/hyperlink" Target="mailto:adriana.gonzalez@antioquia.gov.co" TargetMode="External"/><Relationship Id="rId78" Type="http://schemas.openxmlformats.org/officeDocument/2006/relationships/hyperlink" Target="mailto:juan.velez@antioquia.gov.co" TargetMode="External"/><Relationship Id="rId143" Type="http://schemas.openxmlformats.org/officeDocument/2006/relationships/hyperlink" Target="https://www.contratos.gov.co/consultas/detalleProceso.do?numConstancia=18-11-7792352" TargetMode="External"/><Relationship Id="rId350" Type="http://schemas.openxmlformats.org/officeDocument/2006/relationships/hyperlink" Target="mailto:adriana.garcia@antioquia.gov.co" TargetMode="External"/><Relationship Id="rId588" Type="http://schemas.openxmlformats.org/officeDocument/2006/relationships/hyperlink" Target="mailto:natalia.ruiz@fla.com.co" TargetMode="External"/><Relationship Id="rId795" Type="http://schemas.openxmlformats.org/officeDocument/2006/relationships/hyperlink" Target="https://www.contratos.gov.co/consultas/detalleProceso.do?numConstancia=17-15-7236027" TargetMode="External"/><Relationship Id="rId809" Type="http://schemas.openxmlformats.org/officeDocument/2006/relationships/hyperlink" Target="mailto:dianapatricia.lopez@antioquia.gov.co" TargetMode="External"/><Relationship Id="rId9" Type="http://schemas.openxmlformats.org/officeDocument/2006/relationships/hyperlink" Target="mailto:jorge.patino@antioquia.gov.co" TargetMode="External"/><Relationship Id="rId210" Type="http://schemas.openxmlformats.org/officeDocument/2006/relationships/hyperlink" Target="mailto:henry.carvajal@antioquia.gov.co" TargetMode="External"/><Relationship Id="rId448" Type="http://schemas.openxmlformats.org/officeDocument/2006/relationships/hyperlink" Target="mailto:natalia.ruiz@fla.com.co" TargetMode="External"/><Relationship Id="rId655" Type="http://schemas.openxmlformats.org/officeDocument/2006/relationships/hyperlink" Target="mailto:victoria.ramirez@antioquia.gov.co" TargetMode="External"/><Relationship Id="rId862" Type="http://schemas.openxmlformats.org/officeDocument/2006/relationships/hyperlink" Target="https://www.contratos.gov.co/consultas/detalleProceso.do?numConstancia=17-12-7263952" TargetMode="External"/><Relationship Id="rId1078" Type="http://schemas.openxmlformats.org/officeDocument/2006/relationships/hyperlink" Target="mailto:maximiliano.sierra@antioquia.gov.co" TargetMode="External"/><Relationship Id="rId294" Type="http://schemas.openxmlformats.org/officeDocument/2006/relationships/hyperlink" Target="mailto:adriana.garcia@antioquia.gov.co" TargetMode="External"/><Relationship Id="rId308" Type="http://schemas.openxmlformats.org/officeDocument/2006/relationships/hyperlink" Target="mailto:adriana.garcia@antioquia.gov.co" TargetMode="External"/><Relationship Id="rId515" Type="http://schemas.openxmlformats.org/officeDocument/2006/relationships/hyperlink" Target="mailto:natalia.ruiz@fla.com.co" TargetMode="External"/><Relationship Id="rId722" Type="http://schemas.openxmlformats.org/officeDocument/2006/relationships/hyperlink" Target="mailto:santiago.morales@antioquia.gov.co" TargetMode="External"/><Relationship Id="rId1145" Type="http://schemas.openxmlformats.org/officeDocument/2006/relationships/hyperlink" Target="mailto:adriana.gonzalez@antioquia.gov.co" TargetMode="External"/><Relationship Id="rId89" Type="http://schemas.openxmlformats.org/officeDocument/2006/relationships/hyperlink" Target="mailto:deysyalexandra.yepes@antioquia.gov.co" TargetMode="External"/><Relationship Id="rId154" Type="http://schemas.openxmlformats.org/officeDocument/2006/relationships/hyperlink" Target="mailto:jose.mesa@antioquia.gov.co" TargetMode="External"/><Relationship Id="rId361" Type="http://schemas.openxmlformats.org/officeDocument/2006/relationships/hyperlink" Target="mailto:adriana.garcia@antioquia.gov.co" TargetMode="External"/><Relationship Id="rId599" Type="http://schemas.openxmlformats.org/officeDocument/2006/relationships/hyperlink" Target="mailto:natalia.ruiz@fla.com.co" TargetMode="External"/><Relationship Id="rId1005" Type="http://schemas.openxmlformats.org/officeDocument/2006/relationships/hyperlink" Target="mailto:carlos.escobar@antioquia.gov.co" TargetMode="External"/><Relationship Id="rId459" Type="http://schemas.openxmlformats.org/officeDocument/2006/relationships/hyperlink" Target="mailto:natalia.ruiz@fla.com.co" TargetMode="External"/><Relationship Id="rId666" Type="http://schemas.openxmlformats.org/officeDocument/2006/relationships/hyperlink" Target="mailto:norman.harry@antioquia.gov.co" TargetMode="External"/><Relationship Id="rId873" Type="http://schemas.openxmlformats.org/officeDocument/2006/relationships/hyperlink" Target="https://www.contratos.gov.co/consultas/detalleProceso.do?numConstancia=17-12-7047054" TargetMode="External"/><Relationship Id="rId1089" Type="http://schemas.openxmlformats.org/officeDocument/2006/relationships/hyperlink" Target="mailto:eliana.aguirre@antioquia.gov.co" TargetMode="External"/><Relationship Id="rId16" Type="http://schemas.openxmlformats.org/officeDocument/2006/relationships/hyperlink" Target="mailto:jorge.patino@antioquia.gov.co" TargetMode="External"/><Relationship Id="rId221" Type="http://schemas.openxmlformats.org/officeDocument/2006/relationships/hyperlink" Target="mailto:lorenzo.portocarrero@antioquia.gov.co" TargetMode="External"/><Relationship Id="rId319" Type="http://schemas.openxmlformats.org/officeDocument/2006/relationships/hyperlink" Target="mailto:adriana.garcia@antioquia.gov.co" TargetMode="External"/><Relationship Id="rId526" Type="http://schemas.openxmlformats.org/officeDocument/2006/relationships/hyperlink" Target="mailto:natalia.ruiz@fla.com.co" TargetMode="External"/><Relationship Id="rId733" Type="http://schemas.openxmlformats.org/officeDocument/2006/relationships/hyperlink" Target="mailto:santiago.morales@antioquia.gov.co" TargetMode="External"/><Relationship Id="rId940" Type="http://schemas.openxmlformats.org/officeDocument/2006/relationships/hyperlink" Target="https://www.contratos.gov.co/consultas/detalleProceso.do?numConstancia=17-4-7451196" TargetMode="External"/><Relationship Id="rId1016" Type="http://schemas.openxmlformats.org/officeDocument/2006/relationships/hyperlink" Target="mailto:carlos.escobar@antioquia.gov.co" TargetMode="External"/><Relationship Id="rId165" Type="http://schemas.openxmlformats.org/officeDocument/2006/relationships/hyperlink" Target="https://community.secop.gov.co/Public/Tendering/OpportunityDetail/Index?noticeUID=CO1.NTC.389950&amp;isFromPublicArea=True&amp;isModal=False" TargetMode="External"/><Relationship Id="rId372" Type="http://schemas.openxmlformats.org/officeDocument/2006/relationships/hyperlink" Target="mailto:adriana.garcia@antioquia.gov.co" TargetMode="External"/><Relationship Id="rId677" Type="http://schemas.openxmlformats.org/officeDocument/2006/relationships/hyperlink" Target="mailto:adriana.fontalvo@antioquia.gov.co" TargetMode="External"/><Relationship Id="rId800" Type="http://schemas.openxmlformats.org/officeDocument/2006/relationships/hyperlink" Target="https://www.contratos.gov.co/consultas/detalleProceso.do?numConstancia=17-1-181545" TargetMode="External"/><Relationship Id="rId232" Type="http://schemas.openxmlformats.org/officeDocument/2006/relationships/hyperlink" Target="mailto:judith.gomez@antioquia.gov.co" TargetMode="External"/><Relationship Id="rId884" Type="http://schemas.openxmlformats.org/officeDocument/2006/relationships/hyperlink" Target="mailto:dianapatricia.lopez@antioquia.gov.co" TargetMode="External"/><Relationship Id="rId27" Type="http://schemas.openxmlformats.org/officeDocument/2006/relationships/hyperlink" Target="mailto:jorge.patino@antioquia.gov.co" TargetMode="External"/><Relationship Id="rId537" Type="http://schemas.openxmlformats.org/officeDocument/2006/relationships/hyperlink" Target="mailto:natalia.ruiz@fla.com.co" TargetMode="External"/><Relationship Id="rId744" Type="http://schemas.openxmlformats.org/officeDocument/2006/relationships/hyperlink" Target="mailto:santiago.morales@antioquia.gov.co" TargetMode="External"/><Relationship Id="rId951" Type="http://schemas.openxmlformats.org/officeDocument/2006/relationships/hyperlink" Target="https://www.contratos.gov.co/consultas/detalleProceso.do?numConstancia=18-15-8109665" TargetMode="External"/><Relationship Id="rId80" Type="http://schemas.openxmlformats.org/officeDocument/2006/relationships/hyperlink" Target="mailto:juliana.arboleda@antioquia.gov.co" TargetMode="External"/><Relationship Id="rId176" Type="http://schemas.openxmlformats.org/officeDocument/2006/relationships/hyperlink" Target="mailto:alvaro.uribe@antioquia.gov.co" TargetMode="External"/><Relationship Id="rId383" Type="http://schemas.openxmlformats.org/officeDocument/2006/relationships/hyperlink" Target="mailto:adriana.garcia@antioquia.gov.co" TargetMode="External"/><Relationship Id="rId590" Type="http://schemas.openxmlformats.org/officeDocument/2006/relationships/hyperlink" Target="mailto:natalia.ruiz@fla.com.co" TargetMode="External"/><Relationship Id="rId604" Type="http://schemas.openxmlformats.org/officeDocument/2006/relationships/hyperlink" Target="mailto:natalia.ruiz@fla.com.co" TargetMode="External"/><Relationship Id="rId811" Type="http://schemas.openxmlformats.org/officeDocument/2006/relationships/hyperlink" Target="mailto:dianapatricia.lopez@antioquia.gov.co" TargetMode="External"/><Relationship Id="rId1027" Type="http://schemas.openxmlformats.org/officeDocument/2006/relationships/hyperlink" Target="mailto:carlos.escobar@antioquia.gov.co" TargetMode="External"/><Relationship Id="rId243" Type="http://schemas.openxmlformats.org/officeDocument/2006/relationships/hyperlink" Target="mailto:jesus.palacios@antioquia.gov.co" TargetMode="External"/><Relationship Id="rId450" Type="http://schemas.openxmlformats.org/officeDocument/2006/relationships/hyperlink" Target="mailto:natalia.ruiz@fla.com.co" TargetMode="External"/><Relationship Id="rId688" Type="http://schemas.openxmlformats.org/officeDocument/2006/relationships/hyperlink" Target="mailto:grecia.morales@antioquia.gov.co" TargetMode="External"/><Relationship Id="rId895" Type="http://schemas.openxmlformats.org/officeDocument/2006/relationships/hyperlink" Target="mailto:dianapatricia.lopez@antioquia.gov.co" TargetMode="External"/><Relationship Id="rId909" Type="http://schemas.openxmlformats.org/officeDocument/2006/relationships/hyperlink" Target="mailto:dianapatricia.lopez@antioquia.gov.co" TargetMode="External"/><Relationship Id="rId1080" Type="http://schemas.openxmlformats.org/officeDocument/2006/relationships/hyperlink" Target="mailto:natalia.vargas@antioquia.gov.co" TargetMode="External"/><Relationship Id="rId38" Type="http://schemas.openxmlformats.org/officeDocument/2006/relationships/hyperlink" Target="mailto:juan.cortes@antioquia.gov.co" TargetMode="External"/><Relationship Id="rId103" Type="http://schemas.openxmlformats.org/officeDocument/2006/relationships/hyperlink" Target="mailto:javier.londono@antioquia.gov.co" TargetMode="External"/><Relationship Id="rId310" Type="http://schemas.openxmlformats.org/officeDocument/2006/relationships/hyperlink" Target="mailto:adriana.garcia@antioquia.gov.co" TargetMode="External"/><Relationship Id="rId548" Type="http://schemas.openxmlformats.org/officeDocument/2006/relationships/hyperlink" Target="mailto:natalia.ruiz@fla.com.co" TargetMode="External"/><Relationship Id="rId755" Type="http://schemas.openxmlformats.org/officeDocument/2006/relationships/hyperlink" Target="mailto:santiago.morales@antioquia.gov.co" TargetMode="External"/><Relationship Id="rId962" Type="http://schemas.openxmlformats.org/officeDocument/2006/relationships/hyperlink" Target="https://www.contratos.gov.co/consultas/detalleProceso.do?numConstancia=18-1-193050" TargetMode="External"/><Relationship Id="rId91" Type="http://schemas.openxmlformats.org/officeDocument/2006/relationships/hyperlink" Target="mailto:juan.vasquez@antioquia.gov.co" TargetMode="External"/><Relationship Id="rId187" Type="http://schemas.openxmlformats.org/officeDocument/2006/relationships/hyperlink" Target="mailto:henry.carvajal@antioquia.gov.co" TargetMode="External"/><Relationship Id="rId394" Type="http://schemas.openxmlformats.org/officeDocument/2006/relationships/hyperlink" Target="mailto:herman.serna@antioquia.gov.co" TargetMode="External"/><Relationship Id="rId408" Type="http://schemas.openxmlformats.org/officeDocument/2006/relationships/hyperlink" Target="https://www.contratos.gov.co/consultas/detalleProceso.do?numConstancia=17-15-7471975" TargetMode="External"/><Relationship Id="rId615" Type="http://schemas.openxmlformats.org/officeDocument/2006/relationships/hyperlink" Target="mailto:carlos.vanegas@antioquia.%20Gov.co" TargetMode="External"/><Relationship Id="rId822" Type="http://schemas.openxmlformats.org/officeDocument/2006/relationships/hyperlink" Target="mailto:dianapatricia.lopez@antioquia.gov.co" TargetMode="External"/><Relationship Id="rId1038" Type="http://schemas.openxmlformats.org/officeDocument/2006/relationships/hyperlink" Target="mailto:carlos.escobar@antioquia.gov.co" TargetMode="External"/><Relationship Id="rId254" Type="http://schemas.openxmlformats.org/officeDocument/2006/relationships/hyperlink" Target="mailto:juan.montoya@antioquia.gov.co" TargetMode="External"/><Relationship Id="rId699" Type="http://schemas.openxmlformats.org/officeDocument/2006/relationships/hyperlink" Target="mailto:santiago.morales@antioquia.gov.co" TargetMode="External"/><Relationship Id="rId1091" Type="http://schemas.openxmlformats.org/officeDocument/2006/relationships/hyperlink" Target="mailto:clara.ortiz@antioquia.gov.co" TargetMode="External"/><Relationship Id="rId1105" Type="http://schemas.openxmlformats.org/officeDocument/2006/relationships/hyperlink" Target="mailto:jorge.duran@antioquia.gov.co" TargetMode="External"/><Relationship Id="rId49" Type="http://schemas.openxmlformats.org/officeDocument/2006/relationships/hyperlink" Target="mailto:angela.ortega@antioquia.gov.co" TargetMode="External"/><Relationship Id="rId114" Type="http://schemas.openxmlformats.org/officeDocument/2006/relationships/hyperlink" Target="https://www.contratos.gov.co/consultas/detalleProceso.do?numConstancia=17-9-434994" TargetMode="External"/><Relationship Id="rId461" Type="http://schemas.openxmlformats.org/officeDocument/2006/relationships/hyperlink" Target="mailto:natalia.ruiz@fla.com.co" TargetMode="External"/><Relationship Id="rId559" Type="http://schemas.openxmlformats.org/officeDocument/2006/relationships/hyperlink" Target="mailto:natalia.ruiz@fla.com.co" TargetMode="External"/><Relationship Id="rId766" Type="http://schemas.openxmlformats.org/officeDocument/2006/relationships/hyperlink" Target="mailto:Lucas.Jaramillo@antioquia.gov.co" TargetMode="External"/><Relationship Id="rId198" Type="http://schemas.openxmlformats.org/officeDocument/2006/relationships/hyperlink" Target="mailto:henry.carvajal@antioquia.gov.co" TargetMode="External"/><Relationship Id="rId321" Type="http://schemas.openxmlformats.org/officeDocument/2006/relationships/hyperlink" Target="mailto:adriana.garcia@antioquia.gov.co" TargetMode="External"/><Relationship Id="rId419" Type="http://schemas.openxmlformats.org/officeDocument/2006/relationships/hyperlink" Target="mailto:juliana.palacio@antioquia.gov.co" TargetMode="External"/><Relationship Id="rId626" Type="http://schemas.openxmlformats.org/officeDocument/2006/relationships/hyperlink" Target="mailto:hugo.parra@antioquia.gov.co" TargetMode="External"/><Relationship Id="rId973" Type="http://schemas.openxmlformats.org/officeDocument/2006/relationships/hyperlink" Target="mailto:dianapatricia.lopez@antioquia.gov.co" TargetMode="External"/><Relationship Id="rId1049" Type="http://schemas.openxmlformats.org/officeDocument/2006/relationships/hyperlink" Target="mailto:carlos.escobar@antioquia.gov.co" TargetMode="External"/><Relationship Id="rId833" Type="http://schemas.openxmlformats.org/officeDocument/2006/relationships/hyperlink" Target="mailto:dianapatricia.lopez@antioquia.gov.co" TargetMode="External"/><Relationship Id="rId1116" Type="http://schemas.openxmlformats.org/officeDocument/2006/relationships/hyperlink" Target="mailto:harlinton.arango@antioquia.gov.co" TargetMode="External"/><Relationship Id="rId265" Type="http://schemas.openxmlformats.org/officeDocument/2006/relationships/hyperlink" Target="mailto:adriana.garcia@antioquia.gov.co" TargetMode="External"/><Relationship Id="rId472" Type="http://schemas.openxmlformats.org/officeDocument/2006/relationships/hyperlink" Target="mailto:natalia.ruiz@fla.com.co" TargetMode="External"/><Relationship Id="rId900" Type="http://schemas.openxmlformats.org/officeDocument/2006/relationships/hyperlink" Target="mailto:dianapatricia.lopez@antioquia.gov.co" TargetMode="External"/><Relationship Id="rId125" Type="http://schemas.openxmlformats.org/officeDocument/2006/relationships/hyperlink" Target="https://www.contratos.gov.co/consultas/detalleProceso.do?numConstancia=17-9-434317" TargetMode="External"/><Relationship Id="rId332" Type="http://schemas.openxmlformats.org/officeDocument/2006/relationships/hyperlink" Target="mailto:adriana.garcia@antioquia.gov.co" TargetMode="External"/><Relationship Id="rId777" Type="http://schemas.openxmlformats.org/officeDocument/2006/relationships/hyperlink" Target="https://www.contratos.gov.co/consultas/detalleProceso.do?numConstancia=17-4-7272540" TargetMode="External"/><Relationship Id="rId984" Type="http://schemas.openxmlformats.org/officeDocument/2006/relationships/hyperlink" Target="mailto:carlos.escobar@antioquia.gov.co" TargetMode="External"/><Relationship Id="rId637" Type="http://schemas.openxmlformats.org/officeDocument/2006/relationships/hyperlink" Target="mailto:hugo.parra@antioquia.gov.co" TargetMode="External"/><Relationship Id="rId844" Type="http://schemas.openxmlformats.org/officeDocument/2006/relationships/hyperlink" Target="mailto:dianapatricia.lopez@antioquia.gov.co" TargetMode="External"/><Relationship Id="rId276" Type="http://schemas.openxmlformats.org/officeDocument/2006/relationships/hyperlink" Target="mailto:adriana.garcia@antioquia.gov.co" TargetMode="External"/><Relationship Id="rId483" Type="http://schemas.openxmlformats.org/officeDocument/2006/relationships/hyperlink" Target="mailto:natalia.ruiz@fla.com.co" TargetMode="External"/><Relationship Id="rId690" Type="http://schemas.openxmlformats.org/officeDocument/2006/relationships/hyperlink" Target="mailto:grecia.morales@antioquia.gov.co" TargetMode="External"/><Relationship Id="rId704" Type="http://schemas.openxmlformats.org/officeDocument/2006/relationships/hyperlink" Target="mailto:santiago.morales@antioquia.gov.co" TargetMode="External"/><Relationship Id="rId911" Type="http://schemas.openxmlformats.org/officeDocument/2006/relationships/hyperlink" Target="https://www.contratos.gov.co/consultas/detalleProceso.do?numConstancia=18-1-187482" TargetMode="External"/><Relationship Id="rId1127" Type="http://schemas.openxmlformats.org/officeDocument/2006/relationships/hyperlink" Target="mailto:juandavid.garcia@antioquia.gov.co" TargetMode="External"/><Relationship Id="rId40" Type="http://schemas.openxmlformats.org/officeDocument/2006/relationships/hyperlink" Target="mailto:dora.corrales@antioquia.gov.co" TargetMode="External"/><Relationship Id="rId136" Type="http://schemas.openxmlformats.org/officeDocument/2006/relationships/hyperlink" Target="https://www.contratos.gov.co/consultas/detalleProceso.do?numConstancia=18-9-441075" TargetMode="External"/><Relationship Id="rId343" Type="http://schemas.openxmlformats.org/officeDocument/2006/relationships/hyperlink" Target="mailto:adriana.garcia@antioquia.gov.co" TargetMode="External"/><Relationship Id="rId550" Type="http://schemas.openxmlformats.org/officeDocument/2006/relationships/hyperlink" Target="mailto:natalia.ruiz@fla.com.co" TargetMode="External"/><Relationship Id="rId788" Type="http://schemas.openxmlformats.org/officeDocument/2006/relationships/hyperlink" Target="https://www.contratos.gov.co/consultas/detalleProceso.do?numConstancia=15-1-140110" TargetMode="External"/><Relationship Id="rId995" Type="http://schemas.openxmlformats.org/officeDocument/2006/relationships/hyperlink" Target="mailto:carlos.escobar@antioquia.gov.co" TargetMode="External"/><Relationship Id="rId203" Type="http://schemas.openxmlformats.org/officeDocument/2006/relationships/hyperlink" Target="mailto:henry.carvajal@antioquia.gov.co" TargetMode="External"/><Relationship Id="rId648" Type="http://schemas.openxmlformats.org/officeDocument/2006/relationships/hyperlink" Target="mailto:hugo.parra@antioquia.gov.co" TargetMode="External"/><Relationship Id="rId855" Type="http://schemas.openxmlformats.org/officeDocument/2006/relationships/hyperlink" Target="mailto:dianapatricia.lopez@antioquia.gov.co" TargetMode="External"/><Relationship Id="rId1040" Type="http://schemas.openxmlformats.org/officeDocument/2006/relationships/hyperlink" Target="mailto:carlos.escobar@antioquia.gov.co" TargetMode="External"/><Relationship Id="rId287" Type="http://schemas.openxmlformats.org/officeDocument/2006/relationships/hyperlink" Target="mailto:adriana.garcia@antioquia.gov.co" TargetMode="External"/><Relationship Id="rId410" Type="http://schemas.openxmlformats.org/officeDocument/2006/relationships/hyperlink" Target="https://www.contratos.gov.co/consultas/detalleProceso.do?numConstancia=18-9-441092" TargetMode="External"/><Relationship Id="rId494" Type="http://schemas.openxmlformats.org/officeDocument/2006/relationships/hyperlink" Target="mailto:natalia.ruiz@fla.com.co" TargetMode="External"/><Relationship Id="rId508" Type="http://schemas.openxmlformats.org/officeDocument/2006/relationships/hyperlink" Target="mailto:natalia.ruiz@fla.com.co" TargetMode="External"/><Relationship Id="rId715" Type="http://schemas.openxmlformats.org/officeDocument/2006/relationships/hyperlink" Target="mailto:santiago.morales@antioquia.gov.co" TargetMode="External"/><Relationship Id="rId922" Type="http://schemas.openxmlformats.org/officeDocument/2006/relationships/hyperlink" Target="https://www.contratos.gov.co/consultas/detalleProceso.do?numConstancia=18-1-187503" TargetMode="External"/><Relationship Id="rId1138" Type="http://schemas.openxmlformats.org/officeDocument/2006/relationships/hyperlink" Target="mailto:adriana.gonzalez@antioquia.gov.co" TargetMode="External"/><Relationship Id="rId147" Type="http://schemas.openxmlformats.org/officeDocument/2006/relationships/hyperlink" Target="mailto:jose.mesa@antioquia.gov.co" TargetMode="External"/><Relationship Id="rId354" Type="http://schemas.openxmlformats.org/officeDocument/2006/relationships/hyperlink" Target="mailto:adriana.garcia@antioquia.gov.co" TargetMode="External"/><Relationship Id="rId799" Type="http://schemas.openxmlformats.org/officeDocument/2006/relationships/hyperlink" Target="https://www.contratos.gov.co/consultas/detalleProceso.do?numConstancia=17-15-7235575" TargetMode="External"/><Relationship Id="rId51" Type="http://schemas.openxmlformats.org/officeDocument/2006/relationships/hyperlink" Target="mailto:angela.ortega@antioquia.gov.co" TargetMode="External"/><Relationship Id="rId561" Type="http://schemas.openxmlformats.org/officeDocument/2006/relationships/hyperlink" Target="mailto:natalia.ruiz@fla.com.co" TargetMode="External"/><Relationship Id="rId659" Type="http://schemas.openxmlformats.org/officeDocument/2006/relationships/hyperlink" Target="mailto:adriana.fontalvo@antioquia.gov.co" TargetMode="External"/><Relationship Id="rId866" Type="http://schemas.openxmlformats.org/officeDocument/2006/relationships/hyperlink" Target="https://www.contratos.gov.co/consultas/detalleProceso.do?numConstancia=18-1-186128" TargetMode="External"/><Relationship Id="rId214" Type="http://schemas.openxmlformats.org/officeDocument/2006/relationships/hyperlink" Target="mailto:henry.carvajal@antioquia.gov.co" TargetMode="External"/><Relationship Id="rId298" Type="http://schemas.openxmlformats.org/officeDocument/2006/relationships/hyperlink" Target="mailto:adriana.garcia@antioquia.gov.co" TargetMode="External"/><Relationship Id="rId421" Type="http://schemas.openxmlformats.org/officeDocument/2006/relationships/hyperlink" Target="mailto:german.salazar@antioquia.gov.co" TargetMode="External"/><Relationship Id="rId519" Type="http://schemas.openxmlformats.org/officeDocument/2006/relationships/hyperlink" Target="mailto:natalia.ruiz@fla.com.co" TargetMode="External"/><Relationship Id="rId1051" Type="http://schemas.openxmlformats.org/officeDocument/2006/relationships/hyperlink" Target="mailto:carlos.escobar@antioquia.gov.co" TargetMode="External"/><Relationship Id="rId1149" Type="http://schemas.openxmlformats.org/officeDocument/2006/relationships/vmlDrawing" Target="../drawings/vmlDrawing1.vml"/><Relationship Id="rId158" Type="http://schemas.openxmlformats.org/officeDocument/2006/relationships/hyperlink" Target="mailto:santiago.marin@antioquia.gov.co" TargetMode="External"/><Relationship Id="rId726" Type="http://schemas.openxmlformats.org/officeDocument/2006/relationships/hyperlink" Target="mailto:santiago.morales@antioquia.gov.co" TargetMode="External"/><Relationship Id="rId933" Type="http://schemas.openxmlformats.org/officeDocument/2006/relationships/hyperlink" Target="https://www.contratos.gov.co/consultas/detalleProceso.do?numConstancia=15-12-3770939" TargetMode="External"/><Relationship Id="rId1009" Type="http://schemas.openxmlformats.org/officeDocument/2006/relationships/hyperlink" Target="mailto:carlos.escobar@antioquia.gov.co" TargetMode="External"/><Relationship Id="rId62" Type="http://schemas.openxmlformats.org/officeDocument/2006/relationships/hyperlink" Target="mailto:juaneugenio.maya@antioquia.gov.co" TargetMode="External"/><Relationship Id="rId365" Type="http://schemas.openxmlformats.org/officeDocument/2006/relationships/hyperlink" Target="mailto:adriana.garcia@antioquia.gov.co" TargetMode="External"/><Relationship Id="rId572" Type="http://schemas.openxmlformats.org/officeDocument/2006/relationships/hyperlink" Target="mailto:natalia.ruiz@fla.com.co" TargetMode="External"/><Relationship Id="rId225" Type="http://schemas.openxmlformats.org/officeDocument/2006/relationships/hyperlink" Target="mailto:paula.trujillo@antioquia.gov.co" TargetMode="External"/><Relationship Id="rId432" Type="http://schemas.openxmlformats.org/officeDocument/2006/relationships/hyperlink" Target="mailto:natalia.ruiz@fla.com.co" TargetMode="External"/><Relationship Id="rId877" Type="http://schemas.openxmlformats.org/officeDocument/2006/relationships/hyperlink" Target="https://www.contratos.gov.co/consultas/detalleProceso.do?numConstancia=18-15-7713130" TargetMode="External"/><Relationship Id="rId1062" Type="http://schemas.openxmlformats.org/officeDocument/2006/relationships/hyperlink" Target="mailto:carlos.escobar@antioquia.gov.co" TargetMode="External"/><Relationship Id="rId737" Type="http://schemas.openxmlformats.org/officeDocument/2006/relationships/hyperlink" Target="mailto:santiago.morales@antioquia.gov.co" TargetMode="External"/><Relationship Id="rId944" Type="http://schemas.openxmlformats.org/officeDocument/2006/relationships/hyperlink" Target="https://www.contratos.gov.co/consultas/detalleProceso.do?numConstancia=18-15-8067717" TargetMode="External"/><Relationship Id="rId73" Type="http://schemas.openxmlformats.org/officeDocument/2006/relationships/hyperlink" Target="mailto:juan.velez@antioquia.gov.co" TargetMode="External"/><Relationship Id="rId169" Type="http://schemas.openxmlformats.org/officeDocument/2006/relationships/hyperlink" Target="mailto:juan.gallegoosorio@antioquia.gov.co" TargetMode="External"/><Relationship Id="rId376" Type="http://schemas.openxmlformats.org/officeDocument/2006/relationships/hyperlink" Target="mailto:adriana.garcia@antioquia.gov.co" TargetMode="External"/><Relationship Id="rId583" Type="http://schemas.openxmlformats.org/officeDocument/2006/relationships/hyperlink" Target="mailto:natalia.ruiz@fla.com.co" TargetMode="External"/><Relationship Id="rId790" Type="http://schemas.openxmlformats.org/officeDocument/2006/relationships/hyperlink" Target="https://www.contratos.gov.co/consultas/detalleProceso.do?numConstancia=17-1-181542" TargetMode="External"/><Relationship Id="rId804" Type="http://schemas.openxmlformats.org/officeDocument/2006/relationships/hyperlink" Target="https://www.contratos.gov.co/consultas/detalleProceso.do?numConstancia=17-1-168791" TargetMode="External"/><Relationship Id="rId4" Type="http://schemas.openxmlformats.org/officeDocument/2006/relationships/hyperlink" Target="mailto:jorge.patino@antioquia.gov.co" TargetMode="External"/><Relationship Id="rId236" Type="http://schemas.openxmlformats.org/officeDocument/2006/relationships/hyperlink" Target="mailto:jaime.fernandez@antioquia.gov.co" TargetMode="External"/><Relationship Id="rId443" Type="http://schemas.openxmlformats.org/officeDocument/2006/relationships/hyperlink" Target="mailto:natalia.ruiz@fla.com.co" TargetMode="External"/><Relationship Id="rId650" Type="http://schemas.openxmlformats.org/officeDocument/2006/relationships/hyperlink" Target="mailto:hugo.parra@antioquia.gov.co" TargetMode="External"/><Relationship Id="rId888" Type="http://schemas.openxmlformats.org/officeDocument/2006/relationships/hyperlink" Target="mailto:dianapatricia.lopez@antioquia.gov.co" TargetMode="External"/><Relationship Id="rId1073" Type="http://schemas.openxmlformats.org/officeDocument/2006/relationships/hyperlink" Target="mailto:Victoria.hoyos@antioquia.gov.co" TargetMode="External"/><Relationship Id="rId303" Type="http://schemas.openxmlformats.org/officeDocument/2006/relationships/hyperlink" Target="mailto:adriana.garcia@antioquia.gov.co" TargetMode="External"/><Relationship Id="rId748" Type="http://schemas.openxmlformats.org/officeDocument/2006/relationships/hyperlink" Target="mailto:santiago.morales@antioquia.gov.co" TargetMode="External"/><Relationship Id="rId955" Type="http://schemas.openxmlformats.org/officeDocument/2006/relationships/hyperlink" Target="mailto:Lucas.Jaramillo@antioquia.gov.co" TargetMode="External"/><Relationship Id="rId1140" Type="http://schemas.openxmlformats.org/officeDocument/2006/relationships/hyperlink" Target="mailto:adriana.gonzalez@antioquia.gov.co" TargetMode="External"/><Relationship Id="rId84" Type="http://schemas.openxmlformats.org/officeDocument/2006/relationships/hyperlink" Target="mailto:diego.agudelo@antioquia.gov.co" TargetMode="External"/><Relationship Id="rId387" Type="http://schemas.openxmlformats.org/officeDocument/2006/relationships/hyperlink" Target="mailto:adriana.garcia@antioquia.gov.co" TargetMode="External"/><Relationship Id="rId510" Type="http://schemas.openxmlformats.org/officeDocument/2006/relationships/hyperlink" Target="mailto:natalia.ruiz@fla.com.co" TargetMode="External"/><Relationship Id="rId594" Type="http://schemas.openxmlformats.org/officeDocument/2006/relationships/hyperlink" Target="mailto:natalia.ruiz@fla.com.co" TargetMode="External"/><Relationship Id="rId608" Type="http://schemas.openxmlformats.org/officeDocument/2006/relationships/hyperlink" Target="mailto:juan.hurtado@antioquia.gov.co" TargetMode="External"/><Relationship Id="rId815" Type="http://schemas.openxmlformats.org/officeDocument/2006/relationships/hyperlink" Target="mailto:dianapatricia.lopez@antioquia.gov.co" TargetMode="External"/><Relationship Id="rId247" Type="http://schemas.openxmlformats.org/officeDocument/2006/relationships/hyperlink" Target="mailto:gullermo.toro@antioquia.gov.co" TargetMode="External"/><Relationship Id="rId899" Type="http://schemas.openxmlformats.org/officeDocument/2006/relationships/hyperlink" Target="mailto:dianapatricia.lopez@antioquia.gov.co" TargetMode="External"/><Relationship Id="rId1000" Type="http://schemas.openxmlformats.org/officeDocument/2006/relationships/hyperlink" Target="mailto:carlos.escobar@antioquia.gov.co" TargetMode="External"/><Relationship Id="rId1084" Type="http://schemas.openxmlformats.org/officeDocument/2006/relationships/hyperlink" Target="mailto:victor.aguirre@antioquia.gov.co" TargetMode="External"/><Relationship Id="rId107" Type="http://schemas.openxmlformats.org/officeDocument/2006/relationships/hyperlink" Target="mailto:william.vegaa@antioquia.gov.co" TargetMode="External"/><Relationship Id="rId454" Type="http://schemas.openxmlformats.org/officeDocument/2006/relationships/hyperlink" Target="mailto:natalia.ruiz@fla.com.co" TargetMode="External"/><Relationship Id="rId661" Type="http://schemas.openxmlformats.org/officeDocument/2006/relationships/hyperlink" Target="mailto:norman.harry@antioquia.gov.co" TargetMode="External"/><Relationship Id="rId759" Type="http://schemas.openxmlformats.org/officeDocument/2006/relationships/hyperlink" Target="mailto:santiago.morales@antioquia.gov.co" TargetMode="External"/><Relationship Id="rId966" Type="http://schemas.openxmlformats.org/officeDocument/2006/relationships/hyperlink" Target="https://www.contratos.gov.co/consultas/detalleProceso.do?numConstancia=18-1-193068" TargetMode="External"/><Relationship Id="rId11" Type="http://schemas.openxmlformats.org/officeDocument/2006/relationships/hyperlink" Target="mailto:jorge.patino@antioquia.gov.co" TargetMode="External"/><Relationship Id="rId314" Type="http://schemas.openxmlformats.org/officeDocument/2006/relationships/hyperlink" Target="mailto:adriana.garcia@antioquia.gov.co" TargetMode="External"/><Relationship Id="rId398" Type="http://schemas.openxmlformats.org/officeDocument/2006/relationships/hyperlink" Target="mailto:natalia.lopez@antioquia.gov.co" TargetMode="External"/><Relationship Id="rId521" Type="http://schemas.openxmlformats.org/officeDocument/2006/relationships/hyperlink" Target="mailto:natalia.ruiz@fla.com.co" TargetMode="External"/><Relationship Id="rId619" Type="http://schemas.openxmlformats.org/officeDocument/2006/relationships/hyperlink" Target="mailto:aicardo.urrego@antioquia.gov.co" TargetMode="External"/><Relationship Id="rId95" Type="http://schemas.openxmlformats.org/officeDocument/2006/relationships/hyperlink" Target="mailto:juan.gallegoosorio@antioquia.gov.co" TargetMode="External"/><Relationship Id="rId160" Type="http://schemas.openxmlformats.org/officeDocument/2006/relationships/hyperlink" Target="https://www.contratos.gov.co/consultas/detalleProceso.do?numConstancia=17-1-178723" TargetMode="External"/><Relationship Id="rId826" Type="http://schemas.openxmlformats.org/officeDocument/2006/relationships/hyperlink" Target="mailto:dianapatricia.lopez@antioquia.gov.co" TargetMode="External"/><Relationship Id="rId1011" Type="http://schemas.openxmlformats.org/officeDocument/2006/relationships/hyperlink" Target="mailto:carlos.escobar@antioquia.gov.co" TargetMode="External"/><Relationship Id="rId1109" Type="http://schemas.openxmlformats.org/officeDocument/2006/relationships/hyperlink" Target="mailto:jorge.duran@antioquia.gov.co" TargetMode="External"/><Relationship Id="rId258" Type="http://schemas.openxmlformats.org/officeDocument/2006/relationships/hyperlink" Target="mailto:wilson.villa@antioquia.gov.co" TargetMode="External"/><Relationship Id="rId465" Type="http://schemas.openxmlformats.org/officeDocument/2006/relationships/hyperlink" Target="mailto:natalia.ruiz@fla.com.co" TargetMode="External"/><Relationship Id="rId672" Type="http://schemas.openxmlformats.org/officeDocument/2006/relationships/hyperlink" Target="mailto:jhonatan.suarez@antioquia.gov.co" TargetMode="External"/><Relationship Id="rId1095" Type="http://schemas.openxmlformats.org/officeDocument/2006/relationships/hyperlink" Target="mailto:efraim.buitrago@antioquia.gov.co" TargetMode="External"/><Relationship Id="rId22" Type="http://schemas.openxmlformats.org/officeDocument/2006/relationships/hyperlink" Target="mailto:jorge.patino@antioquia.gov.co" TargetMode="External"/><Relationship Id="rId118" Type="http://schemas.openxmlformats.org/officeDocument/2006/relationships/hyperlink" Target="https://www.contratos.gov.co/consultas/detalleProceso.do?numConstancia=17-12-6962642" TargetMode="External"/><Relationship Id="rId325" Type="http://schemas.openxmlformats.org/officeDocument/2006/relationships/hyperlink" Target="mailto:adriana.garcia@antioquia.gov.co" TargetMode="External"/><Relationship Id="rId532" Type="http://schemas.openxmlformats.org/officeDocument/2006/relationships/hyperlink" Target="mailto:natalia.ruiz@fla.com.co" TargetMode="External"/><Relationship Id="rId977" Type="http://schemas.openxmlformats.org/officeDocument/2006/relationships/hyperlink" Target="mailto:carlos.escobar@antioquia.gov.co" TargetMode="External"/><Relationship Id="rId171" Type="http://schemas.openxmlformats.org/officeDocument/2006/relationships/hyperlink" Target="mailto:william.vegaa@antioquia.gov.co" TargetMode="External"/><Relationship Id="rId837" Type="http://schemas.openxmlformats.org/officeDocument/2006/relationships/hyperlink" Target="mailto:dianapatricia.lopez@antioquia.gov.co" TargetMode="External"/><Relationship Id="rId1022" Type="http://schemas.openxmlformats.org/officeDocument/2006/relationships/hyperlink" Target="mailto:carlos.escobar@antioquia.gov.co" TargetMode="External"/><Relationship Id="rId269" Type="http://schemas.openxmlformats.org/officeDocument/2006/relationships/hyperlink" Target="mailto:adriana.garcia@antioquia.gov.co" TargetMode="External"/><Relationship Id="rId476" Type="http://schemas.openxmlformats.org/officeDocument/2006/relationships/hyperlink" Target="mailto:natalia.ruiz@fla.com.co" TargetMode="External"/><Relationship Id="rId683" Type="http://schemas.openxmlformats.org/officeDocument/2006/relationships/hyperlink" Target="mailto:gloria.munera@antioquia.gov.co" TargetMode="External"/><Relationship Id="rId890" Type="http://schemas.openxmlformats.org/officeDocument/2006/relationships/hyperlink" Target="mailto:dianapatricia.lopez@antioquia.gov.co" TargetMode="External"/><Relationship Id="rId904" Type="http://schemas.openxmlformats.org/officeDocument/2006/relationships/hyperlink" Target="mailto:dianapatricia.lopez@antioquia.gov.co" TargetMode="External"/><Relationship Id="rId33" Type="http://schemas.openxmlformats.org/officeDocument/2006/relationships/hyperlink" Target="mailto:jorge.patino@antioquia.gov.co" TargetMode="External"/><Relationship Id="rId129" Type="http://schemas.openxmlformats.org/officeDocument/2006/relationships/hyperlink" Target="https://www.contratos.gov.co/consultas/detalleProceso.do?numConstancia=17-9-435127" TargetMode="External"/><Relationship Id="rId336" Type="http://schemas.openxmlformats.org/officeDocument/2006/relationships/hyperlink" Target="mailto:adriana.garcia@antioquia.gov.co" TargetMode="External"/><Relationship Id="rId543" Type="http://schemas.openxmlformats.org/officeDocument/2006/relationships/hyperlink" Target="mailto:natalia.ruiz@fla.com.co" TargetMode="External"/><Relationship Id="rId988" Type="http://schemas.openxmlformats.org/officeDocument/2006/relationships/hyperlink" Target="mailto:carlos.escobar@antioquia.gov.co" TargetMode="External"/><Relationship Id="rId182" Type="http://schemas.openxmlformats.org/officeDocument/2006/relationships/hyperlink" Target="mailto:henry.carvajal@antioquia.gov.co" TargetMode="External"/><Relationship Id="rId403" Type="http://schemas.openxmlformats.org/officeDocument/2006/relationships/hyperlink" Target="mailto:camila.zapata@antioquia.gov.co" TargetMode="External"/><Relationship Id="rId750" Type="http://schemas.openxmlformats.org/officeDocument/2006/relationships/hyperlink" Target="mailto:santiago.morales@antioquia.gov.co" TargetMode="External"/><Relationship Id="rId848" Type="http://schemas.openxmlformats.org/officeDocument/2006/relationships/hyperlink" Target="mailto:dianapatricia.lopez@antioquia.gov.co" TargetMode="External"/><Relationship Id="rId1033" Type="http://schemas.openxmlformats.org/officeDocument/2006/relationships/hyperlink" Target="mailto:carlos.escobar@antioquia.gov.co" TargetMode="External"/><Relationship Id="rId487" Type="http://schemas.openxmlformats.org/officeDocument/2006/relationships/hyperlink" Target="mailto:natalia.ruiz@fla.com.co" TargetMode="External"/><Relationship Id="rId610" Type="http://schemas.openxmlformats.org/officeDocument/2006/relationships/hyperlink" Target="https://www.contratos.gov.co/consultas/detalleProceso.do?numConstancia=17-12-6758861" TargetMode="External"/><Relationship Id="rId694" Type="http://schemas.openxmlformats.org/officeDocument/2006/relationships/hyperlink" Target="mailto:gloria.munera@antioquia.gov.co" TargetMode="External"/><Relationship Id="rId708" Type="http://schemas.openxmlformats.org/officeDocument/2006/relationships/hyperlink" Target="mailto:santiago.morales@antioquia.gov.co" TargetMode="External"/><Relationship Id="rId915" Type="http://schemas.openxmlformats.org/officeDocument/2006/relationships/hyperlink" Target="https://www.contratos.gov.co/consultas/detalleProceso.do?numConstancia=18-1-187490" TargetMode="External"/><Relationship Id="rId347" Type="http://schemas.openxmlformats.org/officeDocument/2006/relationships/hyperlink" Target="mailto:adriana.garcia@antioquia.gov.co" TargetMode="External"/><Relationship Id="rId999" Type="http://schemas.openxmlformats.org/officeDocument/2006/relationships/hyperlink" Target="mailto:carlos.escobar@antioquia.gov.co" TargetMode="External"/><Relationship Id="rId1100" Type="http://schemas.openxmlformats.org/officeDocument/2006/relationships/hyperlink" Target="mailto:clara.ortiz@antioquia.gov.co" TargetMode="External"/><Relationship Id="rId44" Type="http://schemas.openxmlformats.org/officeDocument/2006/relationships/hyperlink" Target="mailto:luis.mesa@antioquia.gov.co" TargetMode="External"/><Relationship Id="rId554" Type="http://schemas.openxmlformats.org/officeDocument/2006/relationships/hyperlink" Target="mailto:natalia.ruiz@fla.com.co" TargetMode="External"/><Relationship Id="rId761" Type="http://schemas.openxmlformats.org/officeDocument/2006/relationships/hyperlink" Target="mailto:santiago.morales@antioquia.gov.co" TargetMode="External"/><Relationship Id="rId859" Type="http://schemas.openxmlformats.org/officeDocument/2006/relationships/hyperlink" Target="mailto:dianapatricia.lopez@antioquia.gov.co" TargetMode="External"/><Relationship Id="rId193" Type="http://schemas.openxmlformats.org/officeDocument/2006/relationships/hyperlink" Target="mailto:henry.carvajal@antioquia.gov.co" TargetMode="External"/><Relationship Id="rId207" Type="http://schemas.openxmlformats.org/officeDocument/2006/relationships/hyperlink" Target="mailto:henry.carvajal@antioquia.gov.co" TargetMode="External"/><Relationship Id="rId414" Type="http://schemas.openxmlformats.org/officeDocument/2006/relationships/hyperlink" Target="mailto:beatriz.rojas@antioquia.gov.co" TargetMode="External"/><Relationship Id="rId498" Type="http://schemas.openxmlformats.org/officeDocument/2006/relationships/hyperlink" Target="mailto:natalia.ruiz@fla.com.co" TargetMode="External"/><Relationship Id="rId621" Type="http://schemas.openxmlformats.org/officeDocument/2006/relationships/hyperlink" Target="mailto:carlos.vanegas@antioquia.%20Gov.co" TargetMode="External"/><Relationship Id="rId1044" Type="http://schemas.openxmlformats.org/officeDocument/2006/relationships/hyperlink" Target="mailto:carlos.escobar@antioquia.gov.co" TargetMode="External"/><Relationship Id="rId260" Type="http://schemas.openxmlformats.org/officeDocument/2006/relationships/hyperlink" Target="mailto:adriana.garcia@antioquia.gov.co" TargetMode="External"/><Relationship Id="rId719" Type="http://schemas.openxmlformats.org/officeDocument/2006/relationships/hyperlink" Target="mailto:santiago.morales@antioquia.gov.co" TargetMode="External"/><Relationship Id="rId926" Type="http://schemas.openxmlformats.org/officeDocument/2006/relationships/hyperlink" Target="https://www.contratos.gov.co/consultas/detalleProceso.do?numConstancia=18-1-187507" TargetMode="External"/><Relationship Id="rId1111" Type="http://schemas.openxmlformats.org/officeDocument/2006/relationships/hyperlink" Target="mailto:bancodelagente@antioquia.gov.co" TargetMode="External"/><Relationship Id="rId55" Type="http://schemas.openxmlformats.org/officeDocument/2006/relationships/hyperlink" Target="mailto:jaime.bocanegra@antioquia.gov.co" TargetMode="External"/><Relationship Id="rId120" Type="http://schemas.openxmlformats.org/officeDocument/2006/relationships/hyperlink" Target="https://www.contratos.gov.co/consultas/detalleProceso.do?numConstancia=17-4-7373218" TargetMode="External"/><Relationship Id="rId358" Type="http://schemas.openxmlformats.org/officeDocument/2006/relationships/hyperlink" Target="mailto:adriana.garcia@antioquia.gov.co" TargetMode="External"/><Relationship Id="rId565" Type="http://schemas.openxmlformats.org/officeDocument/2006/relationships/hyperlink" Target="mailto:natalia.ruiz@fla.com.co" TargetMode="External"/><Relationship Id="rId772" Type="http://schemas.openxmlformats.org/officeDocument/2006/relationships/hyperlink" Target="mailto:dianapatricia.lopez@antioquia.gov.co" TargetMode="External"/><Relationship Id="rId218" Type="http://schemas.openxmlformats.org/officeDocument/2006/relationships/hyperlink" Target="mailto:lorenzo.portocarrero@antioquia.gov.co" TargetMode="External"/><Relationship Id="rId425" Type="http://schemas.openxmlformats.org/officeDocument/2006/relationships/hyperlink" Target="mailto:natalia.ruiz@fla.com.co" TargetMode="External"/><Relationship Id="rId632" Type="http://schemas.openxmlformats.org/officeDocument/2006/relationships/hyperlink" Target="mailto:aicardo.urrego@antioquia.gov.co" TargetMode="External"/><Relationship Id="rId1055" Type="http://schemas.openxmlformats.org/officeDocument/2006/relationships/hyperlink" Target="mailto:carlos.escobar@antioquia.gov.co" TargetMode="External"/><Relationship Id="rId271" Type="http://schemas.openxmlformats.org/officeDocument/2006/relationships/hyperlink" Target="mailto:adriana.garcia@antioquia.gov.co" TargetMode="External"/><Relationship Id="rId937" Type="http://schemas.openxmlformats.org/officeDocument/2006/relationships/hyperlink" Target="https://www.contratos.gov.co/consultas/detalleProceso.do?numConstancia=18-1-188063" TargetMode="External"/><Relationship Id="rId1122" Type="http://schemas.openxmlformats.org/officeDocument/2006/relationships/hyperlink" Target="mailto:bancodelagente@antioquia.gov.co" TargetMode="External"/><Relationship Id="rId66" Type="http://schemas.openxmlformats.org/officeDocument/2006/relationships/hyperlink" Target="mailto:luis.mesa@antioquia.gov.co" TargetMode="External"/><Relationship Id="rId131" Type="http://schemas.openxmlformats.org/officeDocument/2006/relationships/hyperlink" Target="mailto:javier.londono@antioquia.gov.co" TargetMode="External"/><Relationship Id="rId369" Type="http://schemas.openxmlformats.org/officeDocument/2006/relationships/hyperlink" Target="mailto:adriana.garcia@antioquia.gov.co" TargetMode="External"/><Relationship Id="rId576" Type="http://schemas.openxmlformats.org/officeDocument/2006/relationships/hyperlink" Target="mailto:natalia.ruiz@fla.com.co" TargetMode="External"/><Relationship Id="rId783" Type="http://schemas.openxmlformats.org/officeDocument/2006/relationships/hyperlink" Target="https://www.contratos.gov.co/consultas/detalleProceso.do?numConstancia=17-4-7275500" TargetMode="External"/><Relationship Id="rId990" Type="http://schemas.openxmlformats.org/officeDocument/2006/relationships/hyperlink" Target="mailto:carlos.escobar@antioquia.gov.co" TargetMode="External"/><Relationship Id="rId229" Type="http://schemas.openxmlformats.org/officeDocument/2006/relationships/hyperlink" Target="mailto:luis.uribe@antioquia.gov.co" TargetMode="External"/><Relationship Id="rId436" Type="http://schemas.openxmlformats.org/officeDocument/2006/relationships/hyperlink" Target="mailto:natalia.ruiz@fla.com.co" TargetMode="External"/><Relationship Id="rId643" Type="http://schemas.openxmlformats.org/officeDocument/2006/relationships/hyperlink" Target="mailto:carlosalberto.marin@antioquia.gov.co" TargetMode="External"/><Relationship Id="rId1066" Type="http://schemas.openxmlformats.org/officeDocument/2006/relationships/hyperlink" Target="mailto:carlos.escobar@antioquia.gov.co" TargetMode="External"/><Relationship Id="rId850" Type="http://schemas.openxmlformats.org/officeDocument/2006/relationships/hyperlink" Target="mailto:dianapatricia.lopez@antioquia.gov.co" TargetMode="External"/><Relationship Id="rId948" Type="http://schemas.openxmlformats.org/officeDocument/2006/relationships/hyperlink" Target="https://www.contratos.gov.co/consultas/detalleProceso.do?numConstancia=18-9-442655" TargetMode="External"/><Relationship Id="rId1133" Type="http://schemas.openxmlformats.org/officeDocument/2006/relationships/hyperlink" Target="mailto:adriana.gonzalez@antioquia.gov.co" TargetMode="External"/><Relationship Id="rId77" Type="http://schemas.openxmlformats.org/officeDocument/2006/relationships/hyperlink" Target="mailto:juan.velez@antioquia.gov.co" TargetMode="External"/><Relationship Id="rId282" Type="http://schemas.openxmlformats.org/officeDocument/2006/relationships/hyperlink" Target="mailto:adriana.garcia@antioquia.gov.co" TargetMode="External"/><Relationship Id="rId503" Type="http://schemas.openxmlformats.org/officeDocument/2006/relationships/hyperlink" Target="mailto:natalia.ruiz@fla.com.co" TargetMode="External"/><Relationship Id="rId587" Type="http://schemas.openxmlformats.org/officeDocument/2006/relationships/hyperlink" Target="mailto:natalia.ruiz@fla.com.co" TargetMode="External"/><Relationship Id="rId710" Type="http://schemas.openxmlformats.org/officeDocument/2006/relationships/hyperlink" Target="mailto:santiago.morales@antioquia.gov.co" TargetMode="External"/><Relationship Id="rId808" Type="http://schemas.openxmlformats.org/officeDocument/2006/relationships/hyperlink" Target="mailto:dianapatricia.lopez@antioquia.gov.co" TargetMode="External"/><Relationship Id="rId8" Type="http://schemas.openxmlformats.org/officeDocument/2006/relationships/hyperlink" Target="mailto:jorge.patino@antioquia.gov.co" TargetMode="External"/><Relationship Id="rId142" Type="http://schemas.openxmlformats.org/officeDocument/2006/relationships/hyperlink" Target="mailto:juan.gallegoosorio@antioquia.gov.co" TargetMode="External"/><Relationship Id="rId447" Type="http://schemas.openxmlformats.org/officeDocument/2006/relationships/hyperlink" Target="mailto:natalia.ruiz@fla.com.co" TargetMode="External"/><Relationship Id="rId794" Type="http://schemas.openxmlformats.org/officeDocument/2006/relationships/hyperlink" Target="https://www.contratos.gov.co/consultas/detalleProceso.do?numConstancia=17-1-181546" TargetMode="External"/><Relationship Id="rId1077" Type="http://schemas.openxmlformats.org/officeDocument/2006/relationships/hyperlink" Target="mailto:juanesteban.serna@antioquia.gov.co" TargetMode="External"/><Relationship Id="rId654" Type="http://schemas.openxmlformats.org/officeDocument/2006/relationships/hyperlink" Target="mailto:victoria.ramirez@antioquia.gov.co" TargetMode="External"/><Relationship Id="rId861" Type="http://schemas.openxmlformats.org/officeDocument/2006/relationships/hyperlink" Target="https://www.contratos.gov.co/consultas/detalleProceso.do?numConstancia=17-4-7283527" TargetMode="External"/><Relationship Id="rId959" Type="http://schemas.openxmlformats.org/officeDocument/2006/relationships/hyperlink" Target="mailto:dianapatricia.lopez@antioquia.gov.co" TargetMode="External"/><Relationship Id="rId293" Type="http://schemas.openxmlformats.org/officeDocument/2006/relationships/hyperlink" Target="mailto:adriana.garcia@antioquia.gov.co" TargetMode="External"/><Relationship Id="rId307" Type="http://schemas.openxmlformats.org/officeDocument/2006/relationships/hyperlink" Target="mailto:adriana.garcia@antioquia.gov.co" TargetMode="External"/><Relationship Id="rId514" Type="http://schemas.openxmlformats.org/officeDocument/2006/relationships/hyperlink" Target="mailto:natalia.ruiz@fla.com.co" TargetMode="External"/><Relationship Id="rId721" Type="http://schemas.openxmlformats.org/officeDocument/2006/relationships/hyperlink" Target="mailto:santiago.morales@antioquia.gov.co" TargetMode="External"/><Relationship Id="rId1144" Type="http://schemas.openxmlformats.org/officeDocument/2006/relationships/hyperlink" Target="mailto:adriana.gonzalez@antioquia.gov.co" TargetMode="External"/><Relationship Id="rId88" Type="http://schemas.openxmlformats.org/officeDocument/2006/relationships/hyperlink" Target="mailto:juan.restreposi@antioquia.gov.co" TargetMode="External"/><Relationship Id="rId153" Type="http://schemas.openxmlformats.org/officeDocument/2006/relationships/hyperlink" Target="mailto:jose.mesa@antioquia.gov.co" TargetMode="External"/><Relationship Id="rId360" Type="http://schemas.openxmlformats.org/officeDocument/2006/relationships/hyperlink" Target="mailto:adriana.garcia@antioquia.gov.co" TargetMode="External"/><Relationship Id="rId598" Type="http://schemas.openxmlformats.org/officeDocument/2006/relationships/hyperlink" Target="mailto:natalia.ruiz@fla.com.co" TargetMode="External"/><Relationship Id="rId819" Type="http://schemas.openxmlformats.org/officeDocument/2006/relationships/hyperlink" Target="mailto:dianapatricia.lopez@antioquia.gov.co" TargetMode="External"/><Relationship Id="rId1004" Type="http://schemas.openxmlformats.org/officeDocument/2006/relationships/hyperlink" Target="mailto:carlos.escobar@antioquia.gov.co" TargetMode="External"/><Relationship Id="rId220" Type="http://schemas.openxmlformats.org/officeDocument/2006/relationships/hyperlink" Target="mailto:lorenzo.portocarrero@antioquia.gov.co" TargetMode="External"/><Relationship Id="rId458" Type="http://schemas.openxmlformats.org/officeDocument/2006/relationships/hyperlink" Target="mailto:natalia.ruiz@fla.com.co" TargetMode="External"/><Relationship Id="rId665" Type="http://schemas.openxmlformats.org/officeDocument/2006/relationships/hyperlink" Target="mailto:norman.harry@antioquia.gov.co" TargetMode="External"/><Relationship Id="rId872" Type="http://schemas.openxmlformats.org/officeDocument/2006/relationships/hyperlink" Target="https://www.contratos.gov.co/consultas/detalleProceso.do?numConstancia=17-12-6312248" TargetMode="External"/><Relationship Id="rId1088" Type="http://schemas.openxmlformats.org/officeDocument/2006/relationships/hyperlink" Target="mailto:Francisco.arismendi@antioquia.gov.co" TargetMode="External"/><Relationship Id="rId15" Type="http://schemas.openxmlformats.org/officeDocument/2006/relationships/hyperlink" Target="mailto:jorge.patino@antioquia.gov.co" TargetMode="External"/><Relationship Id="rId318" Type="http://schemas.openxmlformats.org/officeDocument/2006/relationships/hyperlink" Target="mailto:adriana.garcia@antioquia.gov.co" TargetMode="External"/><Relationship Id="rId525" Type="http://schemas.openxmlformats.org/officeDocument/2006/relationships/hyperlink" Target="mailto:natalia.ruiz@fla.com.co" TargetMode="External"/><Relationship Id="rId732" Type="http://schemas.openxmlformats.org/officeDocument/2006/relationships/hyperlink" Target="mailto:santiago.morales@antioquia.gov.co" TargetMode="External"/><Relationship Id="rId99" Type="http://schemas.openxmlformats.org/officeDocument/2006/relationships/hyperlink" Target="mailto:jose.mesa@antioquia.gov.co" TargetMode="External"/><Relationship Id="rId164" Type="http://schemas.openxmlformats.org/officeDocument/2006/relationships/hyperlink" Target="mailto:juan.gallegoosorio@antioquia.gov.co" TargetMode="External"/><Relationship Id="rId371" Type="http://schemas.openxmlformats.org/officeDocument/2006/relationships/hyperlink" Target="mailto:adriana.garcia@antioquia.gov.co" TargetMode="External"/><Relationship Id="rId1015" Type="http://schemas.openxmlformats.org/officeDocument/2006/relationships/hyperlink" Target="mailto:carlos.escobar@antioquia.gov.co" TargetMode="External"/><Relationship Id="rId469" Type="http://schemas.openxmlformats.org/officeDocument/2006/relationships/hyperlink" Target="mailto:natalia.ruiz@fla.com.co" TargetMode="External"/><Relationship Id="rId676" Type="http://schemas.openxmlformats.org/officeDocument/2006/relationships/hyperlink" Target="mailto:norman.harry@antioquia.gov.co" TargetMode="External"/><Relationship Id="rId883" Type="http://schemas.openxmlformats.org/officeDocument/2006/relationships/hyperlink" Target="mailto:dianapatricia.lopez@antioquia.gov.co" TargetMode="External"/><Relationship Id="rId1099" Type="http://schemas.openxmlformats.org/officeDocument/2006/relationships/hyperlink" Target="mailto:clara.ortiz@antioquia.gov.co" TargetMode="External"/><Relationship Id="rId26" Type="http://schemas.openxmlformats.org/officeDocument/2006/relationships/hyperlink" Target="mailto:jorge.patino@antioquia.gov.co" TargetMode="External"/><Relationship Id="rId231" Type="http://schemas.openxmlformats.org/officeDocument/2006/relationships/hyperlink" Target="mailto:carlos.giraldo@antioquia.gov.co" TargetMode="External"/><Relationship Id="rId329" Type="http://schemas.openxmlformats.org/officeDocument/2006/relationships/hyperlink" Target="mailto:adriana.garcia@antioquia.gov.co" TargetMode="External"/><Relationship Id="rId536" Type="http://schemas.openxmlformats.org/officeDocument/2006/relationships/hyperlink" Target="mailto:natalia.ruiz@fla.com.co" TargetMode="External"/><Relationship Id="rId175" Type="http://schemas.openxmlformats.org/officeDocument/2006/relationships/hyperlink" Target="mailto:alvaro.uribe@antioquia.gov.co" TargetMode="External"/><Relationship Id="rId743" Type="http://schemas.openxmlformats.org/officeDocument/2006/relationships/hyperlink" Target="mailto:santiago.morales@antioquia.gov.co" TargetMode="External"/><Relationship Id="rId950" Type="http://schemas.openxmlformats.org/officeDocument/2006/relationships/hyperlink" Target="https://www.contratos.gov.co/consultas/detalleProceso.do?numConstancia=18-9-442655" TargetMode="External"/><Relationship Id="rId1026" Type="http://schemas.openxmlformats.org/officeDocument/2006/relationships/hyperlink" Target="mailto:carlos.escobar@antioquia.gov.co" TargetMode="External"/><Relationship Id="rId382" Type="http://schemas.openxmlformats.org/officeDocument/2006/relationships/hyperlink" Target="mailto:javier.cuartas@antioquia.gov.co" TargetMode="External"/><Relationship Id="rId603" Type="http://schemas.openxmlformats.org/officeDocument/2006/relationships/hyperlink" Target="mailto:natalia.ruiz@fla.com.co" TargetMode="External"/><Relationship Id="rId687" Type="http://schemas.openxmlformats.org/officeDocument/2006/relationships/hyperlink" Target="mailto:johnjairo.guerra@antioquia.gov.co" TargetMode="External"/><Relationship Id="rId810" Type="http://schemas.openxmlformats.org/officeDocument/2006/relationships/hyperlink" Target="mailto:dianapatricia.lopez@antioquia.gov.co" TargetMode="External"/><Relationship Id="rId908" Type="http://schemas.openxmlformats.org/officeDocument/2006/relationships/hyperlink" Target="mailto:dianapatricia.lopez@antioquia.gov.co" TargetMode="External"/><Relationship Id="rId242" Type="http://schemas.openxmlformats.org/officeDocument/2006/relationships/hyperlink" Target="mailto:jesus.palacios@antioquia.gov.co" TargetMode="External"/><Relationship Id="rId894" Type="http://schemas.openxmlformats.org/officeDocument/2006/relationships/hyperlink" Target="mailto:dianapatricia.lopez@antioquia.gov.co" TargetMode="External"/><Relationship Id="rId37" Type="http://schemas.openxmlformats.org/officeDocument/2006/relationships/hyperlink" Target="mailto:jorge.patino@antioquia.gov.co" TargetMode="External"/><Relationship Id="rId102" Type="http://schemas.openxmlformats.org/officeDocument/2006/relationships/hyperlink" Target="mailto:juan.canas@antioquia.gov.co" TargetMode="External"/><Relationship Id="rId547" Type="http://schemas.openxmlformats.org/officeDocument/2006/relationships/hyperlink" Target="mailto:natalia.ruiz@fla.com.co" TargetMode="External"/><Relationship Id="rId754" Type="http://schemas.openxmlformats.org/officeDocument/2006/relationships/hyperlink" Target="mailto:santiago.morales@antioquia.gov.co" TargetMode="External"/><Relationship Id="rId961" Type="http://schemas.openxmlformats.org/officeDocument/2006/relationships/hyperlink" Target="https://www.contratos.gov.co/consultas/detalleProceso.do?numConstancia=18-1-192827" TargetMode="External"/><Relationship Id="rId90" Type="http://schemas.openxmlformats.org/officeDocument/2006/relationships/hyperlink" Target="mailto:juan.restreposi@antioquia.gov.co" TargetMode="External"/><Relationship Id="rId186" Type="http://schemas.openxmlformats.org/officeDocument/2006/relationships/hyperlink" Target="mailto:henry.carvajal@antioquia.gov.co" TargetMode="External"/><Relationship Id="rId393" Type="http://schemas.openxmlformats.org/officeDocument/2006/relationships/hyperlink" Target="mailto:gloria.escobar@antioquia.gov.co" TargetMode="External"/><Relationship Id="rId407" Type="http://schemas.openxmlformats.org/officeDocument/2006/relationships/hyperlink" Target="mailto:jafed.naranjo@antioquia.gov.co" TargetMode="External"/><Relationship Id="rId614" Type="http://schemas.openxmlformats.org/officeDocument/2006/relationships/hyperlink" Target="mailto:juan.hurtado@antioquia.gov.co" TargetMode="External"/><Relationship Id="rId821" Type="http://schemas.openxmlformats.org/officeDocument/2006/relationships/hyperlink" Target="mailto:dianapatricia.lopez@antioquia.gov.co" TargetMode="External"/><Relationship Id="rId1037" Type="http://schemas.openxmlformats.org/officeDocument/2006/relationships/hyperlink" Target="mailto:carlos.escobar@antioquia.gov.co" TargetMode="External"/><Relationship Id="rId253" Type="http://schemas.openxmlformats.org/officeDocument/2006/relationships/hyperlink" Target="mailto:libardo.castrillon@antioquia.gov.co" TargetMode="External"/><Relationship Id="rId460" Type="http://schemas.openxmlformats.org/officeDocument/2006/relationships/hyperlink" Target="mailto:natalia.ruiz@fla.com.co" TargetMode="External"/><Relationship Id="rId698" Type="http://schemas.openxmlformats.org/officeDocument/2006/relationships/hyperlink" Target="mailto:santiago.morales@antioquia.gov.co" TargetMode="External"/><Relationship Id="rId919" Type="http://schemas.openxmlformats.org/officeDocument/2006/relationships/hyperlink" Target="https://www.contratos.gov.co/consultas/detalleProceso.do?numConstancia=18-1-187501" TargetMode="External"/><Relationship Id="rId1090" Type="http://schemas.openxmlformats.org/officeDocument/2006/relationships/hyperlink" Target="mailto:clara.ortiz@antioquia.gov.co" TargetMode="External"/><Relationship Id="rId1104" Type="http://schemas.openxmlformats.org/officeDocument/2006/relationships/hyperlink" Target="mailto:jorge.duran@antioquia.gov.co" TargetMode="External"/><Relationship Id="rId48" Type="http://schemas.openxmlformats.org/officeDocument/2006/relationships/hyperlink" Target="mailto:angela.ortega@antioquia.gov.co" TargetMode="External"/><Relationship Id="rId113" Type="http://schemas.openxmlformats.org/officeDocument/2006/relationships/hyperlink" Target="https://www.contratos.gov.co/consultas/detalleProceso.do?numConstancia=17-12-6959197" TargetMode="External"/><Relationship Id="rId320" Type="http://schemas.openxmlformats.org/officeDocument/2006/relationships/hyperlink" Target="mailto:adriana.garcia@antioquia.gov.co" TargetMode="External"/><Relationship Id="rId558" Type="http://schemas.openxmlformats.org/officeDocument/2006/relationships/hyperlink" Target="mailto:natalia.ruiz@fla.com.co" TargetMode="External"/><Relationship Id="rId765" Type="http://schemas.openxmlformats.org/officeDocument/2006/relationships/hyperlink" Target="mailto:santiago.morales@antioquia.gov.co" TargetMode="External"/><Relationship Id="rId972" Type="http://schemas.openxmlformats.org/officeDocument/2006/relationships/hyperlink" Target="https://www.contratos.gov.co/consultas/detalleProceso.do?numConstancia=18-21-4182" TargetMode="External"/><Relationship Id="rId197" Type="http://schemas.openxmlformats.org/officeDocument/2006/relationships/hyperlink" Target="mailto:henry.carvajal@antioquia.gov.co" TargetMode="External"/><Relationship Id="rId418" Type="http://schemas.openxmlformats.org/officeDocument/2006/relationships/hyperlink" Target="mailto:german.salazar@antioquia.gov.co" TargetMode="External"/><Relationship Id="rId625" Type="http://schemas.openxmlformats.org/officeDocument/2006/relationships/hyperlink" Target="mailto:hugo.parra@antioquia.gov.co" TargetMode="External"/><Relationship Id="rId832" Type="http://schemas.openxmlformats.org/officeDocument/2006/relationships/hyperlink" Target="mailto:dianapatricia.lopez@antioquia.gov.co" TargetMode="External"/><Relationship Id="rId1048" Type="http://schemas.openxmlformats.org/officeDocument/2006/relationships/hyperlink" Target="mailto:carlos.escobar@antioquia.gov.co" TargetMode="External"/><Relationship Id="rId264" Type="http://schemas.openxmlformats.org/officeDocument/2006/relationships/hyperlink" Target="mailto:adriana.garcia@antioquia.gov.co" TargetMode="External"/><Relationship Id="rId471" Type="http://schemas.openxmlformats.org/officeDocument/2006/relationships/hyperlink" Target="mailto:natalia.ruiz@fla.com.co" TargetMode="External"/><Relationship Id="rId1115" Type="http://schemas.openxmlformats.org/officeDocument/2006/relationships/hyperlink" Target="mailto:sandra.gallego@antioquia.gov.co" TargetMode="External"/><Relationship Id="rId59" Type="http://schemas.openxmlformats.org/officeDocument/2006/relationships/hyperlink" Target="mailto:juan.velez@antioquia.gov.co" TargetMode="External"/><Relationship Id="rId124" Type="http://schemas.openxmlformats.org/officeDocument/2006/relationships/hyperlink" Target="https://www.contratos.gov.co/consultas/detalleProceso.do?numConstancia=17-12-7119225" TargetMode="External"/><Relationship Id="rId569" Type="http://schemas.openxmlformats.org/officeDocument/2006/relationships/hyperlink" Target="mailto:natalia.ruiz@fla.com.co" TargetMode="External"/><Relationship Id="rId776" Type="http://schemas.openxmlformats.org/officeDocument/2006/relationships/hyperlink" Target="https://www.contratos.gov.co/consultas/detalleProceso.do?numConstancia=17-4-7271817" TargetMode="External"/><Relationship Id="rId983" Type="http://schemas.openxmlformats.org/officeDocument/2006/relationships/hyperlink" Target="mailto:carlos.escobar@antioquia.gov.co" TargetMode="External"/><Relationship Id="rId331" Type="http://schemas.openxmlformats.org/officeDocument/2006/relationships/hyperlink" Target="mailto:adriana.garcia@antioquia.gov.co" TargetMode="External"/><Relationship Id="rId429" Type="http://schemas.openxmlformats.org/officeDocument/2006/relationships/hyperlink" Target="mailto:natalia.ruiz@fla.com.co" TargetMode="External"/><Relationship Id="rId636" Type="http://schemas.openxmlformats.org/officeDocument/2006/relationships/hyperlink" Target="mailto:hugo.parra@antioquia.gov.co" TargetMode="External"/><Relationship Id="rId1059" Type="http://schemas.openxmlformats.org/officeDocument/2006/relationships/hyperlink" Target="mailto:carlos.escobar@antioquia.gov.co" TargetMode="External"/><Relationship Id="rId843" Type="http://schemas.openxmlformats.org/officeDocument/2006/relationships/hyperlink" Target="mailto:dianapatricia.lopez@antioquia.gov.co" TargetMode="External"/><Relationship Id="rId1126" Type="http://schemas.openxmlformats.org/officeDocument/2006/relationships/hyperlink" Target="mailto:juandavid.garcia@antioquia.gov.co" TargetMode="External"/><Relationship Id="rId275" Type="http://schemas.openxmlformats.org/officeDocument/2006/relationships/hyperlink" Target="mailto:adriana.garcia@antioquia.gov.co" TargetMode="External"/><Relationship Id="rId482" Type="http://schemas.openxmlformats.org/officeDocument/2006/relationships/hyperlink" Target="mailto:natalia.ruiz@fla.com.co" TargetMode="External"/><Relationship Id="rId703" Type="http://schemas.openxmlformats.org/officeDocument/2006/relationships/hyperlink" Target="mailto:santiago.morales@antioquia.gov.co" TargetMode="External"/><Relationship Id="rId910" Type="http://schemas.openxmlformats.org/officeDocument/2006/relationships/hyperlink" Target="mailto:dianapatricia.lopez@antioquia.gov.co" TargetMode="External"/><Relationship Id="rId135" Type="http://schemas.openxmlformats.org/officeDocument/2006/relationships/hyperlink" Target="https://www.contratos.gov.co/consultas/detalleProceso.do?numConstancia=18-12-7545428" TargetMode="External"/><Relationship Id="rId342" Type="http://schemas.openxmlformats.org/officeDocument/2006/relationships/hyperlink" Target="mailto:adriana.garcia@antioquia.gov.co" TargetMode="External"/><Relationship Id="rId787" Type="http://schemas.openxmlformats.org/officeDocument/2006/relationships/hyperlink" Target="https://www.contratos.gov.co/consultas/detalleProceso.do?numConstancia=17-4-7279118" TargetMode="External"/><Relationship Id="rId994" Type="http://schemas.openxmlformats.org/officeDocument/2006/relationships/hyperlink" Target="mailto:carlos.escobar@antioquia.gov.co" TargetMode="External"/><Relationship Id="rId202" Type="http://schemas.openxmlformats.org/officeDocument/2006/relationships/hyperlink" Target="mailto:henry.carvajal@antioquia.gov.co" TargetMode="External"/><Relationship Id="rId647" Type="http://schemas.openxmlformats.org/officeDocument/2006/relationships/hyperlink" Target="mailto:hugo.parra@antioquia.gov.co" TargetMode="External"/><Relationship Id="rId854" Type="http://schemas.openxmlformats.org/officeDocument/2006/relationships/hyperlink" Target="mailto:dianapatricia.lopez@antioquia.gov.co" TargetMode="External"/><Relationship Id="rId286" Type="http://schemas.openxmlformats.org/officeDocument/2006/relationships/hyperlink" Target="mailto:adriana.garcia@antioquia.gov.co" TargetMode="External"/><Relationship Id="rId493" Type="http://schemas.openxmlformats.org/officeDocument/2006/relationships/hyperlink" Target="mailto:natalia.ruiz@fla.com.co" TargetMode="External"/><Relationship Id="rId507" Type="http://schemas.openxmlformats.org/officeDocument/2006/relationships/hyperlink" Target="mailto:natalia.ruiz@fla.com.co" TargetMode="External"/><Relationship Id="rId714" Type="http://schemas.openxmlformats.org/officeDocument/2006/relationships/hyperlink" Target="mailto:santiago.morales@antioquia.gov.co" TargetMode="External"/><Relationship Id="rId921" Type="http://schemas.openxmlformats.org/officeDocument/2006/relationships/hyperlink" Target="https://www.contratos.gov.co/consultas/detalleProceso.do?numConstancia=18-1-187502" TargetMode="External"/><Relationship Id="rId1137" Type="http://schemas.openxmlformats.org/officeDocument/2006/relationships/hyperlink" Target="mailto:adriana.gonzalez@antioquia.gov.co" TargetMode="External"/><Relationship Id="rId50" Type="http://schemas.openxmlformats.org/officeDocument/2006/relationships/hyperlink" Target="mailto:angela.ortega@antioquia.gov.co" TargetMode="External"/><Relationship Id="rId146" Type="http://schemas.openxmlformats.org/officeDocument/2006/relationships/hyperlink" Target="mailto:luz.martinez@antioquia.gov.co" TargetMode="External"/><Relationship Id="rId353" Type="http://schemas.openxmlformats.org/officeDocument/2006/relationships/hyperlink" Target="mailto:adriana.garcia@antioquia.gov.co" TargetMode="External"/><Relationship Id="rId560" Type="http://schemas.openxmlformats.org/officeDocument/2006/relationships/hyperlink" Target="mailto:natalia.ruiz@fla.com.co" TargetMode="External"/><Relationship Id="rId798" Type="http://schemas.openxmlformats.org/officeDocument/2006/relationships/hyperlink" Target="https://www.contratos.gov.co/consultas/detalleProceso.do?numConstancia=17-1-181536" TargetMode="External"/><Relationship Id="rId213" Type="http://schemas.openxmlformats.org/officeDocument/2006/relationships/hyperlink" Target="mailto:henry.carvajal@antioquia.gov.co" TargetMode="External"/><Relationship Id="rId420" Type="http://schemas.openxmlformats.org/officeDocument/2006/relationships/hyperlink" Target="mailto:german.salazar@antioquia.gov.co" TargetMode="External"/><Relationship Id="rId658" Type="http://schemas.openxmlformats.org/officeDocument/2006/relationships/hyperlink" Target="mailto:luz.correa@antioquia.gov.co" TargetMode="External"/><Relationship Id="rId865" Type="http://schemas.openxmlformats.org/officeDocument/2006/relationships/hyperlink" Target="https://www.contratos.gov.co/consultas/detalleProceso.do?numConstancia=18-1-186126" TargetMode="External"/><Relationship Id="rId1050" Type="http://schemas.openxmlformats.org/officeDocument/2006/relationships/hyperlink" Target="mailto:carlos.escobar@antioquia.gov.co" TargetMode="External"/><Relationship Id="rId297" Type="http://schemas.openxmlformats.org/officeDocument/2006/relationships/hyperlink" Target="mailto:adriana.garcia@antioquia.gov.co" TargetMode="External"/><Relationship Id="rId518" Type="http://schemas.openxmlformats.org/officeDocument/2006/relationships/hyperlink" Target="mailto:natalia.ruiz@fla.com.co" TargetMode="External"/><Relationship Id="rId725" Type="http://schemas.openxmlformats.org/officeDocument/2006/relationships/hyperlink" Target="mailto:santiago.morales@antioquia.gov.co" TargetMode="External"/><Relationship Id="rId932" Type="http://schemas.openxmlformats.org/officeDocument/2006/relationships/hyperlink" Target="https://www.contratos.gov.co/consultas/detalleProceso.do?numConstancia=15-15-4274070" TargetMode="External"/><Relationship Id="rId1148" Type="http://schemas.openxmlformats.org/officeDocument/2006/relationships/drawing" Target="../drawings/drawing1.xml"/><Relationship Id="rId157" Type="http://schemas.openxmlformats.org/officeDocument/2006/relationships/hyperlink" Target="mailto:santiago.marin@antioquia.gov.co" TargetMode="External"/><Relationship Id="rId364" Type="http://schemas.openxmlformats.org/officeDocument/2006/relationships/hyperlink" Target="mailto:adriana.garcia@antioquia.gov.co" TargetMode="External"/><Relationship Id="rId1008" Type="http://schemas.openxmlformats.org/officeDocument/2006/relationships/hyperlink" Target="mailto:carlos.escobar@antioquia.gov.co" TargetMode="External"/><Relationship Id="rId61" Type="http://schemas.openxmlformats.org/officeDocument/2006/relationships/hyperlink" Target="mailto:juaneugenio.maya@antioquia.gov.co" TargetMode="External"/><Relationship Id="rId571" Type="http://schemas.openxmlformats.org/officeDocument/2006/relationships/hyperlink" Target="mailto:natalia.ruiz@fla.com.co" TargetMode="External"/><Relationship Id="rId669" Type="http://schemas.openxmlformats.org/officeDocument/2006/relationships/hyperlink" Target="mailto:norman.harry@antioquia.gov.co" TargetMode="External"/><Relationship Id="rId876" Type="http://schemas.openxmlformats.org/officeDocument/2006/relationships/hyperlink" Target="https://www.contratos.gov.co/consultas/detalleProceso.do?numConstancia=18-15-7712364" TargetMode="External"/><Relationship Id="rId19" Type="http://schemas.openxmlformats.org/officeDocument/2006/relationships/hyperlink" Target="mailto:jorge.patino@antioquia.gov.co" TargetMode="External"/><Relationship Id="rId224" Type="http://schemas.openxmlformats.org/officeDocument/2006/relationships/hyperlink" Target="mailto:jorge.ga&#241;an@antioquia.gov.co" TargetMode="External"/><Relationship Id="rId431" Type="http://schemas.openxmlformats.org/officeDocument/2006/relationships/hyperlink" Target="mailto:natalia.ruiz@fla.com.co" TargetMode="External"/><Relationship Id="rId529" Type="http://schemas.openxmlformats.org/officeDocument/2006/relationships/hyperlink" Target="mailto:natalia.ruiz@fla.com.co" TargetMode="External"/><Relationship Id="rId736" Type="http://schemas.openxmlformats.org/officeDocument/2006/relationships/hyperlink" Target="mailto:santiago.morales@antioquia.gov.co" TargetMode="External"/><Relationship Id="rId1061" Type="http://schemas.openxmlformats.org/officeDocument/2006/relationships/hyperlink" Target="mailto:carlos.escobar@antioquia.gov.co" TargetMode="External"/><Relationship Id="rId168" Type="http://schemas.openxmlformats.org/officeDocument/2006/relationships/hyperlink" Target="mailto:juan.gallegoosorio@antioquia.gov.co" TargetMode="External"/><Relationship Id="rId943" Type="http://schemas.openxmlformats.org/officeDocument/2006/relationships/hyperlink" Target="mailto:dianapatricia.lopez@antioquia.gov.co" TargetMode="External"/><Relationship Id="rId1019" Type="http://schemas.openxmlformats.org/officeDocument/2006/relationships/hyperlink" Target="mailto:carlos.escobar@antioquia.gov.co" TargetMode="External"/><Relationship Id="rId72" Type="http://schemas.openxmlformats.org/officeDocument/2006/relationships/hyperlink" Target="mailto:ivan.guzman@antioquia.gov.co" TargetMode="External"/><Relationship Id="rId375" Type="http://schemas.openxmlformats.org/officeDocument/2006/relationships/hyperlink" Target="mailto:adriana.garcia@antioquia.gov.co" TargetMode="External"/><Relationship Id="rId582" Type="http://schemas.openxmlformats.org/officeDocument/2006/relationships/hyperlink" Target="mailto:natalia.ruiz@fla.com.co" TargetMode="External"/><Relationship Id="rId803" Type="http://schemas.openxmlformats.org/officeDocument/2006/relationships/hyperlink" Target="mailto:dianapatricia.lopez@antioquia.gov.co" TargetMode="External"/><Relationship Id="rId3" Type="http://schemas.openxmlformats.org/officeDocument/2006/relationships/hyperlink" Target="mailto:jorge.patino@antioquia.gov.co" TargetMode="External"/><Relationship Id="rId235" Type="http://schemas.openxmlformats.org/officeDocument/2006/relationships/hyperlink" Target="mailto:jaime.fernandez@antioquia.gov.co" TargetMode="External"/><Relationship Id="rId442" Type="http://schemas.openxmlformats.org/officeDocument/2006/relationships/hyperlink" Target="mailto:natalia.ruiz@fla.com.co" TargetMode="External"/><Relationship Id="rId887" Type="http://schemas.openxmlformats.org/officeDocument/2006/relationships/hyperlink" Target="mailto:dianapatricia.lopez@antioquia.gov.co" TargetMode="External"/><Relationship Id="rId1072" Type="http://schemas.openxmlformats.org/officeDocument/2006/relationships/hyperlink" Target="mailto:juan.castano@antioquia.gov.co" TargetMode="External"/><Relationship Id="rId302" Type="http://schemas.openxmlformats.org/officeDocument/2006/relationships/hyperlink" Target="mailto:adriana.garcia@antioquia.gov.co" TargetMode="External"/><Relationship Id="rId747" Type="http://schemas.openxmlformats.org/officeDocument/2006/relationships/hyperlink" Target="mailto:santiago.morales@antioquia.gov.co" TargetMode="External"/><Relationship Id="rId954" Type="http://schemas.openxmlformats.org/officeDocument/2006/relationships/hyperlink" Target="mailto:dianapatricia.lopez@antioquia.gov.co" TargetMode="External"/><Relationship Id="rId83" Type="http://schemas.openxmlformats.org/officeDocument/2006/relationships/hyperlink" Target="mailto:diego.agudelo@antioquia.gov.co" TargetMode="External"/><Relationship Id="rId179" Type="http://schemas.openxmlformats.org/officeDocument/2006/relationships/hyperlink" Target="mailto:henry.carvajal@antioquia.gov.co" TargetMode="External"/><Relationship Id="rId386" Type="http://schemas.openxmlformats.org/officeDocument/2006/relationships/hyperlink" Target="mailto:Guillermo.Hoyos@antioquia.gov.co" TargetMode="External"/><Relationship Id="rId593" Type="http://schemas.openxmlformats.org/officeDocument/2006/relationships/hyperlink" Target="mailto:natalia.ruiz@fla.com.co" TargetMode="External"/><Relationship Id="rId607" Type="http://schemas.openxmlformats.org/officeDocument/2006/relationships/hyperlink" Target="mailto:jvergarhe@antioquia.gov.co" TargetMode="External"/><Relationship Id="rId814" Type="http://schemas.openxmlformats.org/officeDocument/2006/relationships/hyperlink" Target="mailto:dianapatricia.lopez@antioquia.gov.co" TargetMode="External"/><Relationship Id="rId246" Type="http://schemas.openxmlformats.org/officeDocument/2006/relationships/hyperlink" Target="mailto:juan.bedoya@antioquia.gov.co" TargetMode="External"/><Relationship Id="rId453" Type="http://schemas.openxmlformats.org/officeDocument/2006/relationships/hyperlink" Target="mailto:natalia.ruiz@fla.com.co" TargetMode="External"/><Relationship Id="rId660" Type="http://schemas.openxmlformats.org/officeDocument/2006/relationships/hyperlink" Target="mailto:norman.harry@antioquia.gov.co" TargetMode="External"/><Relationship Id="rId898" Type="http://schemas.openxmlformats.org/officeDocument/2006/relationships/hyperlink" Target="mailto:dianapatricia.lopez@antioquia.gov.co" TargetMode="External"/><Relationship Id="rId1083" Type="http://schemas.openxmlformats.org/officeDocument/2006/relationships/hyperlink" Target="mailto:maximiliano.sierra@antioquia.gov.co" TargetMode="External"/><Relationship Id="rId106" Type="http://schemas.openxmlformats.org/officeDocument/2006/relationships/hyperlink" Target="mailto:william.vegaa@antioquia.gov.co" TargetMode="External"/><Relationship Id="rId313" Type="http://schemas.openxmlformats.org/officeDocument/2006/relationships/hyperlink" Target="mailto:adriana.garcia@antioquia.gov.co" TargetMode="External"/><Relationship Id="rId758" Type="http://schemas.openxmlformats.org/officeDocument/2006/relationships/hyperlink" Target="mailto:santiago.morales@antioquia.gov.co" TargetMode="External"/><Relationship Id="rId965" Type="http://schemas.openxmlformats.org/officeDocument/2006/relationships/hyperlink" Target="https://www.contratos.gov.co/consultas/detalleProceso.do?numConstancia=18-1-193065" TargetMode="External"/><Relationship Id="rId1150" Type="http://schemas.openxmlformats.org/officeDocument/2006/relationships/comments" Target="../comments1.xml"/><Relationship Id="rId10" Type="http://schemas.openxmlformats.org/officeDocument/2006/relationships/hyperlink" Target="mailto:jorge.patino@antioquia.gov.co" TargetMode="External"/><Relationship Id="rId94" Type="http://schemas.openxmlformats.org/officeDocument/2006/relationships/hyperlink" Target="mailto:juan.gallegoosorio@antioquia.gov.co" TargetMode="External"/><Relationship Id="rId397" Type="http://schemas.openxmlformats.org/officeDocument/2006/relationships/hyperlink" Target="mailto:camila.zapata@antioquia.gov.co" TargetMode="External"/><Relationship Id="rId520" Type="http://schemas.openxmlformats.org/officeDocument/2006/relationships/hyperlink" Target="mailto:natalia.ruiz@fla.com.co" TargetMode="External"/><Relationship Id="rId618" Type="http://schemas.openxmlformats.org/officeDocument/2006/relationships/hyperlink" Target="mailto:aicardo.urrego@antioquia.gov.co" TargetMode="External"/><Relationship Id="rId825" Type="http://schemas.openxmlformats.org/officeDocument/2006/relationships/hyperlink" Target="mailto:dianapatricia.lopez@antioquia.gov.co" TargetMode="External"/><Relationship Id="rId257" Type="http://schemas.openxmlformats.org/officeDocument/2006/relationships/hyperlink" Target="mailto:wilson.villa@antioquia.gov.co" TargetMode="External"/><Relationship Id="rId464" Type="http://schemas.openxmlformats.org/officeDocument/2006/relationships/hyperlink" Target="mailto:natalia.ruiz@fla.com.co" TargetMode="External"/><Relationship Id="rId1010" Type="http://schemas.openxmlformats.org/officeDocument/2006/relationships/hyperlink" Target="mailto:carlos.escobar@antioquia.gov.co" TargetMode="External"/><Relationship Id="rId1094" Type="http://schemas.openxmlformats.org/officeDocument/2006/relationships/hyperlink" Target="mailto:maria.ortega@antioquia.gov.co" TargetMode="External"/><Relationship Id="rId1108" Type="http://schemas.openxmlformats.org/officeDocument/2006/relationships/hyperlink" Target="mailto:jorge.duran@antioquia.gov.co" TargetMode="External"/><Relationship Id="rId117" Type="http://schemas.openxmlformats.org/officeDocument/2006/relationships/hyperlink" Target="https://www.contratos.gov.co/consultas/detalleProceso.do?numConstancia=17-12-6962613" TargetMode="External"/><Relationship Id="rId671" Type="http://schemas.openxmlformats.org/officeDocument/2006/relationships/hyperlink" Target="mailto:jhonatan.suarez@antioquia.gov.co" TargetMode="External"/><Relationship Id="rId769" Type="http://schemas.openxmlformats.org/officeDocument/2006/relationships/hyperlink" Target="mailto:dianapatricia.lopez@antioquia.gov.co" TargetMode="External"/><Relationship Id="rId976" Type="http://schemas.openxmlformats.org/officeDocument/2006/relationships/hyperlink" Target="mailto:carlos.escobar@antioquia.gov.co" TargetMode="External"/><Relationship Id="rId324" Type="http://schemas.openxmlformats.org/officeDocument/2006/relationships/hyperlink" Target="mailto:adriana.garcia@antioquia.gov.co" TargetMode="External"/><Relationship Id="rId531" Type="http://schemas.openxmlformats.org/officeDocument/2006/relationships/hyperlink" Target="mailto:natalia.ruiz@fla.com.co" TargetMode="External"/><Relationship Id="rId629" Type="http://schemas.openxmlformats.org/officeDocument/2006/relationships/hyperlink" Target="mailto:hugo.parra@antioquia.gov.co" TargetMode="External"/><Relationship Id="rId836" Type="http://schemas.openxmlformats.org/officeDocument/2006/relationships/hyperlink" Target="mailto:dianapatricia.lopez@antioquia.gov.co" TargetMode="External"/><Relationship Id="rId1021" Type="http://schemas.openxmlformats.org/officeDocument/2006/relationships/hyperlink" Target="mailto:carlos.escobar@antioquia.gov.co" TargetMode="External"/><Relationship Id="rId1119" Type="http://schemas.openxmlformats.org/officeDocument/2006/relationships/hyperlink" Target="mailto:gonzalo.duque@antioquia.gov.co" TargetMode="External"/><Relationship Id="rId903" Type="http://schemas.openxmlformats.org/officeDocument/2006/relationships/hyperlink" Target="mailto:dianapatricia.lopez@antioquia.gov.co" TargetMode="External"/><Relationship Id="rId32" Type="http://schemas.openxmlformats.org/officeDocument/2006/relationships/hyperlink" Target="mailto:jorge.patino@antioquia.gov.co" TargetMode="External"/><Relationship Id="rId181" Type="http://schemas.openxmlformats.org/officeDocument/2006/relationships/hyperlink" Target="mailto:henry.carvajal@antioquia.gov.co" TargetMode="External"/><Relationship Id="rId279" Type="http://schemas.openxmlformats.org/officeDocument/2006/relationships/hyperlink" Target="mailto:adriana.garcia@antioquia.gov.co" TargetMode="External"/><Relationship Id="rId486" Type="http://schemas.openxmlformats.org/officeDocument/2006/relationships/hyperlink" Target="mailto:natalia.ruiz@fla.com.co" TargetMode="External"/><Relationship Id="rId693" Type="http://schemas.openxmlformats.org/officeDocument/2006/relationships/hyperlink" Target="mailto:grecia.morales@antioquia.gov.co" TargetMode="External"/><Relationship Id="rId139" Type="http://schemas.openxmlformats.org/officeDocument/2006/relationships/hyperlink" Target="https://www.contratos.gov.co/consultas/detalleProceso.do?numConstancia=18-12-7606779" TargetMode="External"/><Relationship Id="rId346" Type="http://schemas.openxmlformats.org/officeDocument/2006/relationships/hyperlink" Target="mailto:adriana.garcia@antioquia.gov.co" TargetMode="External"/><Relationship Id="rId553" Type="http://schemas.openxmlformats.org/officeDocument/2006/relationships/hyperlink" Target="mailto:natalia.ruiz@fla.com.co" TargetMode="External"/><Relationship Id="rId760" Type="http://schemas.openxmlformats.org/officeDocument/2006/relationships/hyperlink" Target="mailto:santiago.morales@antioquia.gov.co" TargetMode="External"/><Relationship Id="rId998" Type="http://schemas.openxmlformats.org/officeDocument/2006/relationships/hyperlink" Target="mailto:carlos.escobar@antioquia.gov.co" TargetMode="External"/><Relationship Id="rId206" Type="http://schemas.openxmlformats.org/officeDocument/2006/relationships/hyperlink" Target="mailto:henry.carvajal@antioquia.gov.co" TargetMode="External"/><Relationship Id="rId413" Type="http://schemas.openxmlformats.org/officeDocument/2006/relationships/hyperlink" Target="https://www.contratos.gov.co/consultas/detalleProceso.do?numConstancia=18-9-445244" TargetMode="External"/><Relationship Id="rId858" Type="http://schemas.openxmlformats.org/officeDocument/2006/relationships/hyperlink" Target="mailto:dianapatricia.lopez@antioquia.gov.co" TargetMode="External"/><Relationship Id="rId1043" Type="http://schemas.openxmlformats.org/officeDocument/2006/relationships/hyperlink" Target="mailto:carlos.escobar@antioquia.gov.co" TargetMode="External"/><Relationship Id="rId620" Type="http://schemas.openxmlformats.org/officeDocument/2006/relationships/hyperlink" Target="mailto:aicardo.urrego@antioquia.gov.co" TargetMode="External"/><Relationship Id="rId718" Type="http://schemas.openxmlformats.org/officeDocument/2006/relationships/hyperlink" Target="mailto:santiago.morales@antioquia.gov.co" TargetMode="External"/><Relationship Id="rId925" Type="http://schemas.openxmlformats.org/officeDocument/2006/relationships/hyperlink" Target="https://www.contratos.gov.co/consultas/detalleProceso.do?numConstancia=18-1-187506" TargetMode="External"/><Relationship Id="rId1110" Type="http://schemas.openxmlformats.org/officeDocument/2006/relationships/hyperlink" Target="mailto:bancodelagente@antioquia.gov.co" TargetMode="External"/><Relationship Id="rId54" Type="http://schemas.openxmlformats.org/officeDocument/2006/relationships/hyperlink" Target="mailto:jaime.bocanegra@antioquia.gov.co" TargetMode="External"/><Relationship Id="rId270" Type="http://schemas.openxmlformats.org/officeDocument/2006/relationships/hyperlink" Target="mailto:adriana.garcia@antioquia.gov.co" TargetMode="External"/><Relationship Id="rId130" Type="http://schemas.openxmlformats.org/officeDocument/2006/relationships/hyperlink" Target="mailto:juan.canas@antioquia.gov.co" TargetMode="External"/><Relationship Id="rId368" Type="http://schemas.openxmlformats.org/officeDocument/2006/relationships/hyperlink" Target="mailto:adriana.garcia@antioquia.gov.co" TargetMode="External"/><Relationship Id="rId575" Type="http://schemas.openxmlformats.org/officeDocument/2006/relationships/hyperlink" Target="mailto:natalia.ruiz@fla.com.co" TargetMode="External"/><Relationship Id="rId782" Type="http://schemas.openxmlformats.org/officeDocument/2006/relationships/hyperlink" Target="https://www.contratos.gov.co/consultas/detalleProceso.do?numConstancia=17-4-7275221" TargetMode="External"/><Relationship Id="rId228" Type="http://schemas.openxmlformats.org/officeDocument/2006/relationships/hyperlink" Target="mailto:mauro.gutierrez@antioquia.gov.co" TargetMode="External"/><Relationship Id="rId435" Type="http://schemas.openxmlformats.org/officeDocument/2006/relationships/hyperlink" Target="mailto:natalia.ruiz@fla.com.co" TargetMode="External"/><Relationship Id="rId642" Type="http://schemas.openxmlformats.org/officeDocument/2006/relationships/hyperlink" Target="mailto:carlosalberto.marin@antioquia.gov.co" TargetMode="External"/><Relationship Id="rId1065" Type="http://schemas.openxmlformats.org/officeDocument/2006/relationships/hyperlink" Target="mailto:carlos.escobar@antioquia.gov.co" TargetMode="External"/><Relationship Id="rId502" Type="http://schemas.openxmlformats.org/officeDocument/2006/relationships/hyperlink" Target="mailto:natalia.ruiz@fla.com.co" TargetMode="External"/><Relationship Id="rId947" Type="http://schemas.openxmlformats.org/officeDocument/2006/relationships/hyperlink" Target="mailto:dianapatricia.lopez@antioquia.gov.co" TargetMode="External"/><Relationship Id="rId1132" Type="http://schemas.openxmlformats.org/officeDocument/2006/relationships/hyperlink" Target="mailto:adriana.gonzalez@antioquia.gov.co" TargetMode="External"/><Relationship Id="rId76" Type="http://schemas.openxmlformats.org/officeDocument/2006/relationships/hyperlink" Target="mailto:deysyalexandra.yepes@antioquia.gov.co" TargetMode="External"/><Relationship Id="rId807" Type="http://schemas.openxmlformats.org/officeDocument/2006/relationships/hyperlink" Target="mailto:dianapatricia.lopez@antioquia.gov.co" TargetMode="External"/><Relationship Id="rId292" Type="http://schemas.openxmlformats.org/officeDocument/2006/relationships/hyperlink" Target="mailto:adriana.garcia@antioquia.gov.co" TargetMode="External"/><Relationship Id="rId597" Type="http://schemas.openxmlformats.org/officeDocument/2006/relationships/hyperlink" Target="mailto:natalia.ruiz@fla.com.co" TargetMode="External"/><Relationship Id="rId152" Type="http://schemas.openxmlformats.org/officeDocument/2006/relationships/hyperlink" Target="mailto:luz.martinez@antioquia.gov.co" TargetMode="External"/><Relationship Id="rId457" Type="http://schemas.openxmlformats.org/officeDocument/2006/relationships/hyperlink" Target="mailto:natalia.ruiz@fla.com.co" TargetMode="External"/><Relationship Id="rId1087" Type="http://schemas.openxmlformats.org/officeDocument/2006/relationships/hyperlink" Target="mailto:victor.aguirre@antioquia.gov.co" TargetMode="External"/><Relationship Id="rId664" Type="http://schemas.openxmlformats.org/officeDocument/2006/relationships/hyperlink" Target="mailto:norman.harry@antioquia.gov.co" TargetMode="External"/><Relationship Id="rId871" Type="http://schemas.openxmlformats.org/officeDocument/2006/relationships/hyperlink" Target="https://www.contratos.gov.co/consultas/detalleProceso.do?numConstancia=18-1-186152" TargetMode="External"/><Relationship Id="rId969" Type="http://schemas.openxmlformats.org/officeDocument/2006/relationships/hyperlink" Target="https://www.contratos.gov.co/consultas/detalleProceso.do?numConstancia=18-1-193071" TargetMode="External"/><Relationship Id="rId317" Type="http://schemas.openxmlformats.org/officeDocument/2006/relationships/hyperlink" Target="mailto:adriana.garcia@antioquia.gov.co" TargetMode="External"/><Relationship Id="rId524" Type="http://schemas.openxmlformats.org/officeDocument/2006/relationships/hyperlink" Target="mailto:natalia.ruiz@fla.com.co" TargetMode="External"/><Relationship Id="rId731" Type="http://schemas.openxmlformats.org/officeDocument/2006/relationships/hyperlink" Target="mailto:santiago.morales@antioquia.gov.co" TargetMode="External"/><Relationship Id="rId98" Type="http://schemas.openxmlformats.org/officeDocument/2006/relationships/hyperlink" Target="mailto:jose.mesa@antioquia.gov.co" TargetMode="External"/><Relationship Id="rId829" Type="http://schemas.openxmlformats.org/officeDocument/2006/relationships/hyperlink" Target="mailto:dianapatricia.lopez@antioquia.gov.co" TargetMode="External"/><Relationship Id="rId1014" Type="http://schemas.openxmlformats.org/officeDocument/2006/relationships/hyperlink" Target="mailto:carlos.escobar@antioquia.gov.co" TargetMode="External"/><Relationship Id="rId25" Type="http://schemas.openxmlformats.org/officeDocument/2006/relationships/hyperlink" Target="mailto:jorge.patino@antioquia.gov.co" TargetMode="External"/><Relationship Id="rId174" Type="http://schemas.openxmlformats.org/officeDocument/2006/relationships/hyperlink" Target="mailto:carlos.piedrahita@antioquia.gov.co" TargetMode="External"/><Relationship Id="rId381" Type="http://schemas.openxmlformats.org/officeDocument/2006/relationships/hyperlink" Target="mailto:javier.cuartas@antioquia.gov.co" TargetMode="External"/><Relationship Id="rId241" Type="http://schemas.openxmlformats.org/officeDocument/2006/relationships/hyperlink" Target="mailto:jesus.palacios@antioquia.gov.co" TargetMode="External"/><Relationship Id="rId479" Type="http://schemas.openxmlformats.org/officeDocument/2006/relationships/hyperlink" Target="mailto:natalia.ruiz@fla.com.co" TargetMode="External"/><Relationship Id="rId686" Type="http://schemas.openxmlformats.org/officeDocument/2006/relationships/hyperlink" Target="mailto:ana.cruz@antioquia.gov.co" TargetMode="External"/><Relationship Id="rId893" Type="http://schemas.openxmlformats.org/officeDocument/2006/relationships/hyperlink" Target="mailto:dianapatricia.lopez@antioquia.gov.co" TargetMode="External"/><Relationship Id="rId339" Type="http://schemas.openxmlformats.org/officeDocument/2006/relationships/hyperlink" Target="mailto:adriana.garcia@antioquia.gov.co" TargetMode="External"/><Relationship Id="rId546" Type="http://schemas.openxmlformats.org/officeDocument/2006/relationships/hyperlink" Target="mailto:natalia.ruiz@fla.com.co" TargetMode="External"/><Relationship Id="rId753" Type="http://schemas.openxmlformats.org/officeDocument/2006/relationships/hyperlink" Target="mailto:santiago.morales@antioquia.gov.co" TargetMode="External"/><Relationship Id="rId101" Type="http://schemas.openxmlformats.org/officeDocument/2006/relationships/hyperlink" Target="mailto:juan.canas@antioquia.gov.co" TargetMode="External"/><Relationship Id="rId406" Type="http://schemas.openxmlformats.org/officeDocument/2006/relationships/hyperlink" Target="mailto:jafed.naranjo@antioquia.gov.co" TargetMode="External"/><Relationship Id="rId960" Type="http://schemas.openxmlformats.org/officeDocument/2006/relationships/hyperlink" Target="mailto:dianapatricia.lopez@antioquia.gov.co" TargetMode="External"/><Relationship Id="rId1036" Type="http://schemas.openxmlformats.org/officeDocument/2006/relationships/hyperlink" Target="mailto:carlos.escobar@antioquia.gov.co" TargetMode="External"/><Relationship Id="rId613" Type="http://schemas.openxmlformats.org/officeDocument/2006/relationships/hyperlink" Target="mailto:juan.hurtado@antioquia.gov.co" TargetMode="External"/><Relationship Id="rId820" Type="http://schemas.openxmlformats.org/officeDocument/2006/relationships/hyperlink" Target="mailto:dianapatricia.lopez@antioquia.gov.co" TargetMode="External"/><Relationship Id="rId918" Type="http://schemas.openxmlformats.org/officeDocument/2006/relationships/hyperlink" Target="https://www.contratos.gov.co/consultas/detalleProceso.do?numConstancia=18-1-1874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641"/>
  <sheetViews>
    <sheetView topLeftCell="H1" zoomScale="55" zoomScaleNormal="55" workbookViewId="0">
      <selection activeCell="H12" sqref="H12"/>
    </sheetView>
  </sheetViews>
  <sheetFormatPr baseColWidth="10" defaultRowHeight="15" x14ac:dyDescent="0.25"/>
  <cols>
    <col min="1" max="1" width="42.28515625" bestFit="1" customWidth="1"/>
    <col min="2" max="2" width="37.85546875" customWidth="1"/>
    <col min="3" max="3" width="90.5703125" customWidth="1"/>
    <col min="4" max="4" width="14.5703125" bestFit="1" customWidth="1"/>
    <col min="5" max="5" width="12.28515625" bestFit="1" customWidth="1"/>
    <col min="6" max="6" width="72" bestFit="1" customWidth="1"/>
    <col min="7" max="7" width="20.28515625" bestFit="1" customWidth="1"/>
    <col min="8" max="9" width="17.85546875" bestFit="1" customWidth="1"/>
    <col min="10" max="10" width="9.85546875" bestFit="1" customWidth="1"/>
    <col min="11" max="11" width="11.7109375" bestFit="1" customWidth="1"/>
    <col min="12" max="12" width="33" bestFit="1" customWidth="1"/>
    <col min="13" max="13" width="14.85546875" bestFit="1" customWidth="1"/>
    <col min="14" max="14" width="9.7109375" bestFit="1" customWidth="1"/>
    <col min="15" max="15" width="35.5703125" bestFit="1" customWidth="1"/>
    <col min="25" max="25" width="18.140625" bestFit="1" customWidth="1"/>
    <col min="28" max="28" width="12" customWidth="1"/>
    <col min="29" max="29" width="24.5703125" bestFit="1" customWidth="1"/>
    <col min="30" max="30" width="62.85546875" bestFit="1" customWidth="1"/>
    <col min="31" max="31" width="32.28515625" bestFit="1" customWidth="1"/>
    <col min="32" max="32" width="40.28515625" style="78" customWidth="1"/>
    <col min="33" max="33" width="255.7109375" style="77" bestFit="1" customWidth="1"/>
  </cols>
  <sheetData>
    <row r="1" spans="1:33" s="7" customFormat="1" ht="11.25" x14ac:dyDescent="0.2">
      <c r="A1" s="1"/>
      <c r="B1" s="1"/>
      <c r="C1" s="2" t="s">
        <v>0</v>
      </c>
      <c r="D1" s="3"/>
      <c r="E1" s="3"/>
      <c r="F1" s="3"/>
      <c r="G1" s="3"/>
      <c r="H1" s="3"/>
      <c r="I1" s="3"/>
      <c r="J1" s="3"/>
      <c r="K1" s="3"/>
      <c r="L1" s="3"/>
      <c r="M1" s="3"/>
      <c r="N1" s="3"/>
      <c r="O1" s="3"/>
      <c r="P1" s="3"/>
      <c r="Q1" s="3"/>
      <c r="R1" s="3"/>
      <c r="S1" s="3"/>
      <c r="T1" s="3"/>
      <c r="U1" s="3"/>
      <c r="V1" s="3"/>
      <c r="W1" s="3"/>
      <c r="X1" s="3"/>
      <c r="Y1" s="3"/>
      <c r="Z1" s="3"/>
      <c r="AA1" s="3"/>
      <c r="AB1" s="3"/>
      <c r="AC1" s="3"/>
      <c r="AD1" s="4"/>
      <c r="AE1" s="5" t="s">
        <v>1</v>
      </c>
      <c r="AF1" s="6"/>
      <c r="AG1" s="6"/>
    </row>
    <row r="2" spans="1:33" s="7" customFormat="1" ht="14.25" customHeight="1" x14ac:dyDescent="0.2">
      <c r="A2" s="1"/>
      <c r="B2" s="1"/>
      <c r="C2" s="8"/>
      <c r="D2" s="9"/>
      <c r="E2" s="9"/>
      <c r="F2" s="9"/>
      <c r="G2" s="9"/>
      <c r="H2" s="9"/>
      <c r="I2" s="9"/>
      <c r="J2" s="9"/>
      <c r="K2" s="9"/>
      <c r="L2" s="9"/>
      <c r="M2" s="9"/>
      <c r="N2" s="9"/>
      <c r="O2" s="9"/>
      <c r="P2" s="9"/>
      <c r="Q2" s="9"/>
      <c r="R2" s="9"/>
      <c r="S2" s="9"/>
      <c r="T2" s="9"/>
      <c r="U2" s="9"/>
      <c r="V2" s="9"/>
      <c r="W2" s="9"/>
      <c r="X2" s="9"/>
      <c r="Y2" s="9"/>
      <c r="Z2" s="9"/>
      <c r="AA2" s="9"/>
      <c r="AB2" s="9"/>
      <c r="AC2" s="9"/>
      <c r="AD2" s="10"/>
      <c r="AE2" s="5"/>
      <c r="AF2" s="6"/>
      <c r="AG2" s="6"/>
    </row>
    <row r="3" spans="1:33" s="7" customFormat="1" ht="18" customHeight="1" x14ac:dyDescent="0.2">
      <c r="A3" s="1"/>
      <c r="B3" s="1"/>
      <c r="C3" s="8"/>
      <c r="D3" s="9"/>
      <c r="E3" s="9"/>
      <c r="F3" s="9"/>
      <c r="G3" s="9"/>
      <c r="H3" s="9"/>
      <c r="I3" s="9"/>
      <c r="J3" s="9"/>
      <c r="K3" s="9"/>
      <c r="L3" s="9"/>
      <c r="M3" s="9"/>
      <c r="N3" s="9"/>
      <c r="O3" s="9"/>
      <c r="P3" s="9"/>
      <c r="Q3" s="9"/>
      <c r="R3" s="9"/>
      <c r="S3" s="9"/>
      <c r="T3" s="9"/>
      <c r="U3" s="9"/>
      <c r="V3" s="9"/>
      <c r="W3" s="9"/>
      <c r="X3" s="9"/>
      <c r="Y3" s="9"/>
      <c r="Z3" s="9"/>
      <c r="AA3" s="9"/>
      <c r="AB3" s="9"/>
      <c r="AC3" s="9"/>
      <c r="AD3" s="10"/>
      <c r="AE3" s="5" t="s">
        <v>2</v>
      </c>
      <c r="AF3" s="6"/>
      <c r="AG3" s="6"/>
    </row>
    <row r="4" spans="1:33" s="7" customFormat="1" ht="17.25" customHeight="1" x14ac:dyDescent="0.2">
      <c r="A4" s="1"/>
      <c r="B4" s="1"/>
      <c r="C4" s="8"/>
      <c r="D4" s="9"/>
      <c r="E4" s="9"/>
      <c r="F4" s="9"/>
      <c r="G4" s="9"/>
      <c r="H4" s="9"/>
      <c r="I4" s="9"/>
      <c r="J4" s="9"/>
      <c r="K4" s="9"/>
      <c r="L4" s="9"/>
      <c r="M4" s="9"/>
      <c r="N4" s="9"/>
      <c r="O4" s="9"/>
      <c r="P4" s="9"/>
      <c r="Q4" s="9"/>
      <c r="R4" s="9"/>
      <c r="S4" s="9"/>
      <c r="T4" s="9"/>
      <c r="U4" s="9"/>
      <c r="V4" s="9"/>
      <c r="W4" s="9"/>
      <c r="X4" s="9"/>
      <c r="Y4" s="9"/>
      <c r="Z4" s="9"/>
      <c r="AA4" s="9"/>
      <c r="AB4" s="9"/>
      <c r="AC4" s="9"/>
      <c r="AD4" s="10"/>
      <c r="AE4" s="5"/>
      <c r="AF4" s="6"/>
      <c r="AG4" s="6"/>
    </row>
    <row r="5" spans="1:33" s="7" customFormat="1" ht="18.75" customHeight="1" x14ac:dyDescent="0.2">
      <c r="A5" s="1"/>
      <c r="B5" s="1"/>
      <c r="C5" s="8"/>
      <c r="D5" s="9"/>
      <c r="E5" s="9"/>
      <c r="F5" s="9"/>
      <c r="G5" s="9"/>
      <c r="H5" s="9"/>
      <c r="I5" s="9"/>
      <c r="J5" s="9"/>
      <c r="K5" s="9"/>
      <c r="L5" s="9"/>
      <c r="M5" s="9"/>
      <c r="N5" s="9"/>
      <c r="O5" s="9"/>
      <c r="P5" s="9"/>
      <c r="Q5" s="9"/>
      <c r="R5" s="9"/>
      <c r="S5" s="9"/>
      <c r="T5" s="9"/>
      <c r="U5" s="9"/>
      <c r="V5" s="9"/>
      <c r="W5" s="9"/>
      <c r="X5" s="9"/>
      <c r="Y5" s="9"/>
      <c r="Z5" s="9"/>
      <c r="AA5" s="9"/>
      <c r="AB5" s="9"/>
      <c r="AC5" s="9"/>
      <c r="AD5" s="10"/>
      <c r="AE5" s="5" t="s">
        <v>3</v>
      </c>
      <c r="AF5" s="6"/>
      <c r="AG5" s="6"/>
    </row>
    <row r="6" spans="1:33" s="7" customFormat="1" ht="24.75" customHeight="1" thickBot="1" x14ac:dyDescent="0.25">
      <c r="A6" s="11"/>
      <c r="B6" s="11"/>
      <c r="C6" s="12"/>
      <c r="D6" s="13"/>
      <c r="E6" s="13"/>
      <c r="F6" s="13"/>
      <c r="G6" s="13"/>
      <c r="H6" s="13"/>
      <c r="I6" s="13"/>
      <c r="J6" s="13"/>
      <c r="K6" s="13"/>
      <c r="L6" s="13"/>
      <c r="M6" s="13"/>
      <c r="N6" s="13"/>
      <c r="O6" s="13"/>
      <c r="P6" s="13"/>
      <c r="Q6" s="13"/>
      <c r="R6" s="13"/>
      <c r="S6" s="13"/>
      <c r="T6" s="13"/>
      <c r="U6" s="13"/>
      <c r="V6" s="13"/>
      <c r="W6" s="13"/>
      <c r="X6" s="13"/>
      <c r="Y6" s="13"/>
      <c r="Z6" s="13"/>
      <c r="AA6" s="13"/>
      <c r="AB6" s="13"/>
      <c r="AC6" s="13"/>
      <c r="AD6" s="14"/>
      <c r="AE6" s="5"/>
      <c r="AF6" s="6"/>
      <c r="AG6" s="6"/>
    </row>
    <row r="7" spans="1:33" s="7" customFormat="1" ht="34.5" thickBot="1" x14ac:dyDescent="0.55000000000000004">
      <c r="A7" s="15" t="s">
        <v>4</v>
      </c>
      <c r="B7" s="16"/>
      <c r="C7" s="16"/>
      <c r="D7" s="16"/>
      <c r="E7" s="16"/>
      <c r="F7" s="16"/>
      <c r="G7" s="16"/>
      <c r="H7" s="16"/>
      <c r="I7" s="16"/>
      <c r="J7" s="16"/>
      <c r="K7" s="16"/>
      <c r="L7" s="16"/>
      <c r="M7" s="16"/>
      <c r="N7" s="16"/>
      <c r="O7" s="16"/>
      <c r="P7" s="17"/>
      <c r="Q7" s="17"/>
      <c r="R7" s="17"/>
      <c r="S7" s="17"/>
      <c r="T7" s="17"/>
      <c r="U7" s="17"/>
      <c r="V7" s="17"/>
      <c r="W7" s="17"/>
      <c r="X7" s="17"/>
      <c r="Y7" s="17"/>
      <c r="Z7" s="17"/>
      <c r="AA7" s="17"/>
      <c r="AB7" s="17"/>
      <c r="AC7" s="17"/>
      <c r="AD7" s="17"/>
      <c r="AE7" s="17"/>
      <c r="AF7" s="17"/>
      <c r="AG7" s="18"/>
    </row>
    <row r="8" spans="1:33" s="7" customFormat="1" ht="13.5" customHeight="1" x14ac:dyDescent="0.25">
      <c r="A8" s="19" t="s">
        <v>5</v>
      </c>
      <c r="B8" s="20"/>
      <c r="C8" s="20"/>
      <c r="D8" s="20"/>
      <c r="E8" s="20"/>
      <c r="F8" s="20"/>
      <c r="G8" s="20"/>
      <c r="H8" s="20"/>
      <c r="I8" s="20"/>
      <c r="J8" s="20"/>
      <c r="K8" s="20"/>
      <c r="L8" s="20"/>
      <c r="M8" s="20"/>
      <c r="N8" s="20"/>
      <c r="O8" s="21"/>
      <c r="P8" s="22" t="s">
        <v>6</v>
      </c>
      <c r="Q8" s="23"/>
      <c r="R8" s="23"/>
      <c r="S8" s="23"/>
      <c r="T8" s="23"/>
      <c r="U8" s="24"/>
      <c r="V8" s="25" t="s">
        <v>7</v>
      </c>
      <c r="W8" s="26"/>
      <c r="X8" s="26"/>
      <c r="Y8" s="26"/>
      <c r="Z8" s="26"/>
      <c r="AA8" s="26"/>
      <c r="AB8" s="26"/>
      <c r="AC8" s="26"/>
      <c r="AD8" s="26"/>
      <c r="AE8" s="27" t="s">
        <v>8</v>
      </c>
      <c r="AF8" s="27"/>
      <c r="AG8" s="28"/>
    </row>
    <row r="9" spans="1:33" s="7" customFormat="1" ht="27.75" customHeight="1" x14ac:dyDescent="0.2">
      <c r="A9" s="29"/>
      <c r="B9" s="30"/>
      <c r="C9" s="30"/>
      <c r="D9" s="30"/>
      <c r="E9" s="30"/>
      <c r="F9" s="30"/>
      <c r="G9" s="30"/>
      <c r="H9" s="30"/>
      <c r="I9" s="30"/>
      <c r="J9" s="30"/>
      <c r="K9" s="30"/>
      <c r="L9" s="30"/>
      <c r="M9" s="30"/>
      <c r="N9" s="30"/>
      <c r="O9" s="31"/>
      <c r="P9" s="32" t="s">
        <v>9</v>
      </c>
      <c r="Q9" s="33"/>
      <c r="R9" s="32" t="s">
        <v>10</v>
      </c>
      <c r="S9" s="34"/>
      <c r="T9" s="34"/>
      <c r="U9" s="33"/>
      <c r="V9" s="35"/>
      <c r="W9" s="36"/>
      <c r="X9" s="36"/>
      <c r="Y9" s="36"/>
      <c r="Z9" s="36"/>
      <c r="AA9" s="36"/>
      <c r="AB9" s="36"/>
      <c r="AC9" s="36"/>
      <c r="AD9" s="36"/>
      <c r="AE9" s="37"/>
      <c r="AF9" s="37"/>
      <c r="AG9" s="38"/>
    </row>
    <row r="10" spans="1:33" s="46" customFormat="1" ht="27.75" customHeight="1" x14ac:dyDescent="0.25">
      <c r="A10" s="39"/>
      <c r="B10" s="39"/>
      <c r="C10" s="39"/>
      <c r="D10" s="39"/>
      <c r="E10" s="39"/>
      <c r="F10" s="39"/>
      <c r="G10" s="39"/>
      <c r="H10" s="39"/>
      <c r="I10" s="39"/>
      <c r="J10" s="39"/>
      <c r="K10" s="39"/>
      <c r="L10" s="40" t="s">
        <v>11</v>
      </c>
      <c r="M10" s="23"/>
      <c r="N10" s="23"/>
      <c r="O10" s="24"/>
      <c r="P10" s="41"/>
      <c r="Q10" s="31"/>
      <c r="R10" s="41"/>
      <c r="S10" s="30"/>
      <c r="T10" s="30"/>
      <c r="U10" s="31"/>
      <c r="V10" s="42"/>
      <c r="W10" s="43"/>
      <c r="X10" s="43"/>
      <c r="Y10" s="43"/>
      <c r="Z10" s="43"/>
      <c r="AA10" s="43"/>
      <c r="AB10" s="43"/>
      <c r="AC10" s="43"/>
      <c r="AD10" s="43"/>
      <c r="AE10" s="44"/>
      <c r="AF10" s="44"/>
      <c r="AG10" s="45"/>
    </row>
    <row r="11" spans="1:33" s="46" customFormat="1" ht="75.75" customHeight="1" x14ac:dyDescent="0.2">
      <c r="A11" s="47" t="s">
        <v>12</v>
      </c>
      <c r="B11" s="48" t="s">
        <v>13</v>
      </c>
      <c r="C11" s="48" t="s">
        <v>14</v>
      </c>
      <c r="D11" s="48" t="s">
        <v>15</v>
      </c>
      <c r="E11" s="49" t="s">
        <v>16</v>
      </c>
      <c r="F11" s="50" t="s">
        <v>17</v>
      </c>
      <c r="G11" s="50" t="s">
        <v>18</v>
      </c>
      <c r="H11" s="50" t="s">
        <v>19</v>
      </c>
      <c r="I11" s="50" t="s">
        <v>20</v>
      </c>
      <c r="J11" s="50" t="s">
        <v>21</v>
      </c>
      <c r="K11" s="50" t="s">
        <v>22</v>
      </c>
      <c r="L11" s="51" t="s">
        <v>23</v>
      </c>
      <c r="M11" s="51" t="s">
        <v>24</v>
      </c>
      <c r="N11" s="51" t="s">
        <v>25</v>
      </c>
      <c r="O11" s="51" t="s">
        <v>26</v>
      </c>
      <c r="P11" s="52" t="s">
        <v>27</v>
      </c>
      <c r="Q11" s="53" t="s">
        <v>28</v>
      </c>
      <c r="R11" s="54" t="s">
        <v>29</v>
      </c>
      <c r="S11" s="54" t="s">
        <v>30</v>
      </c>
      <c r="T11" s="55" t="s">
        <v>31</v>
      </c>
      <c r="U11" s="56" t="s">
        <v>32</v>
      </c>
      <c r="V11" s="57" t="s">
        <v>33</v>
      </c>
      <c r="W11" s="57" t="s">
        <v>34</v>
      </c>
      <c r="X11" s="57" t="s">
        <v>35</v>
      </c>
      <c r="Y11" s="57" t="s">
        <v>36</v>
      </c>
      <c r="Z11" s="57" t="s">
        <v>37</v>
      </c>
      <c r="AA11" s="57" t="s">
        <v>38</v>
      </c>
      <c r="AB11" s="57" t="s">
        <v>39</v>
      </c>
      <c r="AC11" s="57" t="s">
        <v>40</v>
      </c>
      <c r="AD11" s="58" t="s">
        <v>41</v>
      </c>
      <c r="AE11" s="59" t="s">
        <v>42</v>
      </c>
      <c r="AF11" s="60" t="s">
        <v>43</v>
      </c>
      <c r="AG11" s="60" t="s">
        <v>44</v>
      </c>
    </row>
    <row r="12" spans="1:33" s="78" customFormat="1" ht="50.25" customHeight="1" x14ac:dyDescent="0.25">
      <c r="A12" s="61" t="s">
        <v>135</v>
      </c>
      <c r="B12" s="62">
        <v>81161801</v>
      </c>
      <c r="C12" s="63" t="s">
        <v>45</v>
      </c>
      <c r="D12" s="64">
        <v>43102</v>
      </c>
      <c r="E12" s="65" t="s">
        <v>46</v>
      </c>
      <c r="F12" s="66" t="s">
        <v>47</v>
      </c>
      <c r="G12" s="65" t="s">
        <v>48</v>
      </c>
      <c r="H12" s="67">
        <v>2232000000</v>
      </c>
      <c r="I12" s="67">
        <v>1632000000</v>
      </c>
      <c r="J12" s="66" t="s">
        <v>49</v>
      </c>
      <c r="K12" s="66" t="s">
        <v>50</v>
      </c>
      <c r="L12" s="62" t="s">
        <v>51</v>
      </c>
      <c r="M12" s="62" t="s">
        <v>52</v>
      </c>
      <c r="N12" s="68" t="s">
        <v>53</v>
      </c>
      <c r="O12" s="69" t="s">
        <v>54</v>
      </c>
      <c r="P12" s="65" t="s">
        <v>55</v>
      </c>
      <c r="Q12" s="65" t="s">
        <v>56</v>
      </c>
      <c r="R12" s="65" t="s">
        <v>55</v>
      </c>
      <c r="S12" s="65">
        <v>222197001</v>
      </c>
      <c r="T12" s="65" t="s">
        <v>57</v>
      </c>
      <c r="U12" s="70" t="s">
        <v>58</v>
      </c>
      <c r="V12" s="71">
        <v>7503</v>
      </c>
      <c r="W12" s="72">
        <v>18525</v>
      </c>
      <c r="X12" s="73">
        <v>42976</v>
      </c>
      <c r="Y12" s="74" t="s">
        <v>59</v>
      </c>
      <c r="Z12" s="74">
        <v>4600007451</v>
      </c>
      <c r="AA12" s="75">
        <f t="shared" ref="AA12:AA75" si="0">+IF(AND(W12="",X12="",Y12="",Z12=""),"",IF(AND(W12&lt;&gt;"",X12="",Y12="",Z12=""),0%,IF(AND(W12&lt;&gt;"",X12&lt;&gt;"",Y12="",Z12=""),33%,IF(AND(W12&lt;&gt;"",X12&lt;&gt;"",Y12&lt;&gt;"",Z12=""),66%,IF(AND(W12&lt;&gt;"",X12&lt;&gt;"",Y12&lt;&gt;"",Z12&lt;&gt;""),100%,"Información incompleta")))))</f>
        <v>1</v>
      </c>
      <c r="AB12" s="70" t="s">
        <v>60</v>
      </c>
      <c r="AC12" s="70" t="s">
        <v>61</v>
      </c>
      <c r="AD12" s="70"/>
      <c r="AE12" s="70" t="s">
        <v>62</v>
      </c>
      <c r="AF12" s="76" t="s">
        <v>63</v>
      </c>
      <c r="AG12" s="65" t="s">
        <v>64</v>
      </c>
    </row>
    <row r="13" spans="1:33" s="78" customFormat="1" ht="50.25" customHeight="1" x14ac:dyDescent="0.25">
      <c r="A13" s="61" t="s">
        <v>135</v>
      </c>
      <c r="B13" s="62">
        <v>78111502</v>
      </c>
      <c r="C13" s="63" t="s">
        <v>65</v>
      </c>
      <c r="D13" s="64">
        <v>43110</v>
      </c>
      <c r="E13" s="65" t="s">
        <v>66</v>
      </c>
      <c r="F13" s="66" t="s">
        <v>67</v>
      </c>
      <c r="G13" s="65" t="s">
        <v>48</v>
      </c>
      <c r="H13" s="67">
        <v>80500000</v>
      </c>
      <c r="I13" s="67">
        <v>60500000</v>
      </c>
      <c r="J13" s="66" t="s">
        <v>49</v>
      </c>
      <c r="K13" s="66" t="s">
        <v>50</v>
      </c>
      <c r="L13" s="62" t="s">
        <v>51</v>
      </c>
      <c r="M13" s="62" t="s">
        <v>52</v>
      </c>
      <c r="N13" s="68" t="s">
        <v>53</v>
      </c>
      <c r="O13" s="69" t="s">
        <v>54</v>
      </c>
      <c r="P13" s="65" t="s">
        <v>68</v>
      </c>
      <c r="Q13" s="65" t="s">
        <v>68</v>
      </c>
      <c r="R13" s="65" t="s">
        <v>68</v>
      </c>
      <c r="S13" s="65" t="s">
        <v>68</v>
      </c>
      <c r="T13" s="65" t="s">
        <v>68</v>
      </c>
      <c r="U13" s="70" t="s">
        <v>68</v>
      </c>
      <c r="V13" s="71">
        <v>7571</v>
      </c>
      <c r="W13" s="72">
        <v>18669</v>
      </c>
      <c r="X13" s="73">
        <v>42986</v>
      </c>
      <c r="Y13" s="74" t="s">
        <v>69</v>
      </c>
      <c r="Z13" s="74">
        <v>4600007506</v>
      </c>
      <c r="AA13" s="75">
        <f t="shared" si="0"/>
        <v>1</v>
      </c>
      <c r="AB13" s="70" t="s">
        <v>70</v>
      </c>
      <c r="AC13" s="70" t="s">
        <v>61</v>
      </c>
      <c r="AD13" s="70" t="s">
        <v>71</v>
      </c>
      <c r="AE13" s="70" t="s">
        <v>72</v>
      </c>
      <c r="AF13" s="76" t="s">
        <v>63</v>
      </c>
      <c r="AG13" s="65" t="s">
        <v>64</v>
      </c>
    </row>
    <row r="14" spans="1:33" s="78" customFormat="1" ht="50.25" customHeight="1" x14ac:dyDescent="0.25">
      <c r="A14" s="61" t="s">
        <v>135</v>
      </c>
      <c r="B14" s="62">
        <v>82121503</v>
      </c>
      <c r="C14" s="63" t="s">
        <v>73</v>
      </c>
      <c r="D14" s="64">
        <v>43215</v>
      </c>
      <c r="E14" s="65" t="s">
        <v>74</v>
      </c>
      <c r="F14" s="66" t="s">
        <v>75</v>
      </c>
      <c r="G14" s="65" t="s">
        <v>48</v>
      </c>
      <c r="H14" s="67">
        <v>8700000</v>
      </c>
      <c r="I14" s="67">
        <v>8700000</v>
      </c>
      <c r="J14" s="66" t="s">
        <v>76</v>
      </c>
      <c r="K14" s="66" t="s">
        <v>68</v>
      </c>
      <c r="L14" s="62" t="s">
        <v>51</v>
      </c>
      <c r="M14" s="62" t="s">
        <v>52</v>
      </c>
      <c r="N14" s="68" t="s">
        <v>53</v>
      </c>
      <c r="O14" s="69" t="s">
        <v>54</v>
      </c>
      <c r="P14" s="65" t="s">
        <v>68</v>
      </c>
      <c r="Q14" s="65" t="s">
        <v>68</v>
      </c>
      <c r="R14" s="65" t="s">
        <v>68</v>
      </c>
      <c r="S14" s="65" t="s">
        <v>68</v>
      </c>
      <c r="T14" s="65" t="s">
        <v>68</v>
      </c>
      <c r="U14" s="70" t="s">
        <v>68</v>
      </c>
      <c r="V14" s="71">
        <v>8130</v>
      </c>
      <c r="W14" s="72">
        <v>22076</v>
      </c>
      <c r="X14" s="73">
        <v>43150</v>
      </c>
      <c r="Y14" s="74">
        <v>43249</v>
      </c>
      <c r="Z14" s="74">
        <v>4600008132</v>
      </c>
      <c r="AA14" s="75">
        <f t="shared" si="0"/>
        <v>1</v>
      </c>
      <c r="AB14" s="70" t="s">
        <v>77</v>
      </c>
      <c r="AC14" s="70" t="s">
        <v>61</v>
      </c>
      <c r="AD14" s="70"/>
      <c r="AE14" s="70" t="s">
        <v>78</v>
      </c>
      <c r="AF14" s="76" t="s">
        <v>63</v>
      </c>
      <c r="AG14" s="65" t="s">
        <v>64</v>
      </c>
    </row>
    <row r="15" spans="1:33" s="78" customFormat="1" ht="50.25" customHeight="1" x14ac:dyDescent="0.25">
      <c r="A15" s="61" t="s">
        <v>135</v>
      </c>
      <c r="B15" s="62">
        <v>80111600</v>
      </c>
      <c r="C15" s="63" t="s">
        <v>79</v>
      </c>
      <c r="D15" s="64">
        <v>43103</v>
      </c>
      <c r="E15" s="65" t="s">
        <v>80</v>
      </c>
      <c r="F15" s="66" t="s">
        <v>81</v>
      </c>
      <c r="G15" s="65" t="s">
        <v>48</v>
      </c>
      <c r="H15" s="67">
        <v>2029471994</v>
      </c>
      <c r="I15" s="67">
        <v>1547412138</v>
      </c>
      <c r="J15" s="66" t="s">
        <v>49</v>
      </c>
      <c r="K15" s="66" t="s">
        <v>50</v>
      </c>
      <c r="L15" s="62" t="s">
        <v>51</v>
      </c>
      <c r="M15" s="62" t="s">
        <v>52</v>
      </c>
      <c r="N15" s="68" t="s">
        <v>53</v>
      </c>
      <c r="O15" s="69" t="s">
        <v>54</v>
      </c>
      <c r="P15" s="65" t="s">
        <v>68</v>
      </c>
      <c r="Q15" s="65" t="s">
        <v>68</v>
      </c>
      <c r="R15" s="65" t="s">
        <v>68</v>
      </c>
      <c r="S15" s="65" t="s">
        <v>68</v>
      </c>
      <c r="T15" s="65" t="s">
        <v>68</v>
      </c>
      <c r="U15" s="70" t="s">
        <v>68</v>
      </c>
      <c r="V15" s="71">
        <v>7454</v>
      </c>
      <c r="W15" s="72">
        <v>18524</v>
      </c>
      <c r="X15" s="73">
        <v>42977</v>
      </c>
      <c r="Y15" s="74">
        <v>42978</v>
      </c>
      <c r="Z15" s="74" t="s">
        <v>82</v>
      </c>
      <c r="AA15" s="75">
        <f t="shared" si="0"/>
        <v>1</v>
      </c>
      <c r="AB15" s="70" t="s">
        <v>83</v>
      </c>
      <c r="AC15" s="70" t="s">
        <v>61</v>
      </c>
      <c r="AD15" s="70"/>
      <c r="AE15" s="70" t="s">
        <v>84</v>
      </c>
      <c r="AF15" s="76" t="s">
        <v>63</v>
      </c>
      <c r="AG15" s="65" t="s">
        <v>64</v>
      </c>
    </row>
    <row r="16" spans="1:33" s="78" customFormat="1" ht="50.25" customHeight="1" x14ac:dyDescent="0.25">
      <c r="A16" s="61" t="s">
        <v>135</v>
      </c>
      <c r="B16" s="62">
        <v>81111811</v>
      </c>
      <c r="C16" s="63" t="s">
        <v>85</v>
      </c>
      <c r="D16" s="64">
        <v>43103</v>
      </c>
      <c r="E16" s="65" t="s">
        <v>80</v>
      </c>
      <c r="F16" s="66" t="s">
        <v>47</v>
      </c>
      <c r="G16" s="65" t="s">
        <v>48</v>
      </c>
      <c r="H16" s="67">
        <v>2418663303</v>
      </c>
      <c r="I16" s="67">
        <v>1636904414</v>
      </c>
      <c r="J16" s="66" t="s">
        <v>86</v>
      </c>
      <c r="K16" s="66" t="s">
        <v>50</v>
      </c>
      <c r="L16" s="62" t="s">
        <v>51</v>
      </c>
      <c r="M16" s="62" t="s">
        <v>52</v>
      </c>
      <c r="N16" s="68" t="s">
        <v>53</v>
      </c>
      <c r="O16" s="69" t="s">
        <v>54</v>
      </c>
      <c r="P16" s="65" t="s">
        <v>87</v>
      </c>
      <c r="Q16" s="65" t="s">
        <v>88</v>
      </c>
      <c r="R16" s="65" t="s">
        <v>89</v>
      </c>
      <c r="S16" s="65" t="s">
        <v>90</v>
      </c>
      <c r="T16" s="65" t="s">
        <v>89</v>
      </c>
      <c r="U16" s="70" t="s">
        <v>91</v>
      </c>
      <c r="V16" s="71">
        <v>7720</v>
      </c>
      <c r="W16" s="72" t="s">
        <v>92</v>
      </c>
      <c r="X16" s="73">
        <v>43021</v>
      </c>
      <c r="Y16" s="74">
        <v>43042</v>
      </c>
      <c r="Z16" s="74">
        <v>4600007640</v>
      </c>
      <c r="AA16" s="75">
        <f t="shared" si="0"/>
        <v>1</v>
      </c>
      <c r="AB16" s="70" t="s">
        <v>93</v>
      </c>
      <c r="AC16" s="70" t="s">
        <v>61</v>
      </c>
      <c r="AD16" s="70"/>
      <c r="AE16" s="70" t="s">
        <v>94</v>
      </c>
      <c r="AF16" s="76" t="s">
        <v>95</v>
      </c>
      <c r="AG16" s="65" t="s">
        <v>64</v>
      </c>
    </row>
    <row r="17" spans="1:33" s="78" customFormat="1" ht="50.25" customHeight="1" x14ac:dyDescent="0.25">
      <c r="A17" s="61" t="s">
        <v>135</v>
      </c>
      <c r="B17" s="62">
        <v>81112209</v>
      </c>
      <c r="C17" s="63" t="s">
        <v>96</v>
      </c>
      <c r="D17" s="64">
        <v>43346</v>
      </c>
      <c r="E17" s="65" t="s">
        <v>80</v>
      </c>
      <c r="F17" s="66" t="s">
        <v>97</v>
      </c>
      <c r="G17" s="65" t="s">
        <v>48</v>
      </c>
      <c r="H17" s="67">
        <v>130000000</v>
      </c>
      <c r="I17" s="67">
        <v>130000000</v>
      </c>
      <c r="J17" s="66" t="s">
        <v>76</v>
      </c>
      <c r="K17" s="66" t="s">
        <v>68</v>
      </c>
      <c r="L17" s="62" t="s">
        <v>51</v>
      </c>
      <c r="M17" s="62" t="s">
        <v>52</v>
      </c>
      <c r="N17" s="68" t="s">
        <v>53</v>
      </c>
      <c r="O17" s="69" t="s">
        <v>54</v>
      </c>
      <c r="P17" s="65" t="s">
        <v>87</v>
      </c>
      <c r="Q17" s="65" t="s">
        <v>88</v>
      </c>
      <c r="R17" s="65" t="s">
        <v>89</v>
      </c>
      <c r="S17" s="65"/>
      <c r="T17" s="65" t="s">
        <v>89</v>
      </c>
      <c r="U17" s="70" t="s">
        <v>91</v>
      </c>
      <c r="V17" s="71"/>
      <c r="W17" s="72"/>
      <c r="X17" s="73"/>
      <c r="Y17" s="74"/>
      <c r="Z17" s="74"/>
      <c r="AA17" s="75" t="str">
        <f t="shared" si="0"/>
        <v/>
      </c>
      <c r="AB17" s="70"/>
      <c r="AC17" s="70"/>
      <c r="AD17" s="70"/>
      <c r="AE17" s="70"/>
      <c r="AF17" s="76"/>
      <c r="AG17" s="65"/>
    </row>
    <row r="18" spans="1:33" s="78" customFormat="1" ht="50.25" customHeight="1" x14ac:dyDescent="0.25">
      <c r="A18" s="61" t="s">
        <v>135</v>
      </c>
      <c r="B18" s="62">
        <v>81112209</v>
      </c>
      <c r="C18" s="63" t="s">
        <v>98</v>
      </c>
      <c r="D18" s="64">
        <v>43284</v>
      </c>
      <c r="E18" s="65" t="s">
        <v>80</v>
      </c>
      <c r="F18" s="66" t="s">
        <v>97</v>
      </c>
      <c r="G18" s="65" t="s">
        <v>48</v>
      </c>
      <c r="H18" s="67">
        <v>42000000</v>
      </c>
      <c r="I18" s="67">
        <v>26000000</v>
      </c>
      <c r="J18" s="66" t="s">
        <v>86</v>
      </c>
      <c r="K18" s="66" t="s">
        <v>50</v>
      </c>
      <c r="L18" s="62" t="s">
        <v>51</v>
      </c>
      <c r="M18" s="62" t="s">
        <v>52</v>
      </c>
      <c r="N18" s="68" t="s">
        <v>53</v>
      </c>
      <c r="O18" s="69" t="s">
        <v>54</v>
      </c>
      <c r="P18" s="65" t="s">
        <v>87</v>
      </c>
      <c r="Q18" s="65" t="s">
        <v>99</v>
      </c>
      <c r="R18" s="65" t="s">
        <v>89</v>
      </c>
      <c r="S18" s="65" t="s">
        <v>100</v>
      </c>
      <c r="T18" s="65" t="s">
        <v>89</v>
      </c>
      <c r="U18" s="70" t="s">
        <v>101</v>
      </c>
      <c r="V18" s="71">
        <v>7772</v>
      </c>
      <c r="W18" s="72">
        <v>19044</v>
      </c>
      <c r="X18" s="73">
        <v>43040</v>
      </c>
      <c r="Y18" s="74">
        <v>43042</v>
      </c>
      <c r="Z18" s="74" t="s">
        <v>102</v>
      </c>
      <c r="AA18" s="75">
        <f t="shared" si="0"/>
        <v>1</v>
      </c>
      <c r="AB18" s="70" t="s">
        <v>103</v>
      </c>
      <c r="AC18" s="70" t="s">
        <v>61</v>
      </c>
      <c r="AD18" s="70"/>
      <c r="AE18" s="70" t="s">
        <v>104</v>
      </c>
      <c r="AF18" s="76" t="s">
        <v>63</v>
      </c>
      <c r="AG18" s="65" t="s">
        <v>64</v>
      </c>
    </row>
    <row r="19" spans="1:33" s="78" customFormat="1" ht="50.25" customHeight="1" x14ac:dyDescent="0.25">
      <c r="A19" s="61" t="s">
        <v>135</v>
      </c>
      <c r="B19" s="62">
        <v>81112209</v>
      </c>
      <c r="C19" s="63" t="s">
        <v>105</v>
      </c>
      <c r="D19" s="64">
        <v>43284</v>
      </c>
      <c r="E19" s="65" t="s">
        <v>80</v>
      </c>
      <c r="F19" s="66" t="s">
        <v>97</v>
      </c>
      <c r="G19" s="65" t="s">
        <v>48</v>
      </c>
      <c r="H19" s="67">
        <v>170000000</v>
      </c>
      <c r="I19" s="67">
        <v>170000000</v>
      </c>
      <c r="J19" s="66" t="s">
        <v>76</v>
      </c>
      <c r="K19" s="66" t="s">
        <v>68</v>
      </c>
      <c r="L19" s="62" t="s">
        <v>51</v>
      </c>
      <c r="M19" s="62" t="s">
        <v>52</v>
      </c>
      <c r="N19" s="68" t="s">
        <v>53</v>
      </c>
      <c r="O19" s="69" t="s">
        <v>54</v>
      </c>
      <c r="P19" s="65" t="s">
        <v>87</v>
      </c>
      <c r="Q19" s="65" t="s">
        <v>88</v>
      </c>
      <c r="R19" s="65" t="s">
        <v>89</v>
      </c>
      <c r="S19" s="65" t="s">
        <v>90</v>
      </c>
      <c r="T19" s="65" t="s">
        <v>89</v>
      </c>
      <c r="U19" s="70" t="s">
        <v>91</v>
      </c>
      <c r="V19" s="71"/>
      <c r="W19" s="72"/>
      <c r="X19" s="73"/>
      <c r="Y19" s="74"/>
      <c r="Z19" s="74"/>
      <c r="AA19" s="75" t="str">
        <f t="shared" si="0"/>
        <v/>
      </c>
      <c r="AB19" s="70"/>
      <c r="AC19" s="70"/>
      <c r="AD19" s="70"/>
      <c r="AE19" s="70" t="s">
        <v>106</v>
      </c>
      <c r="AF19" s="76" t="s">
        <v>63</v>
      </c>
      <c r="AG19" s="65" t="s">
        <v>64</v>
      </c>
    </row>
    <row r="20" spans="1:33" s="78" customFormat="1" ht="50.25" customHeight="1" x14ac:dyDescent="0.25">
      <c r="A20" s="61" t="s">
        <v>135</v>
      </c>
      <c r="B20" s="62">
        <v>81112205</v>
      </c>
      <c r="C20" s="63" t="s">
        <v>107</v>
      </c>
      <c r="D20" s="64">
        <v>43286</v>
      </c>
      <c r="E20" s="65" t="s">
        <v>80</v>
      </c>
      <c r="F20" s="66" t="s">
        <v>97</v>
      </c>
      <c r="G20" s="65" t="s">
        <v>48</v>
      </c>
      <c r="H20" s="67">
        <v>57884882</v>
      </c>
      <c r="I20" s="67">
        <v>57884882</v>
      </c>
      <c r="J20" s="66" t="s">
        <v>76</v>
      </c>
      <c r="K20" s="66" t="s">
        <v>68</v>
      </c>
      <c r="L20" s="62" t="s">
        <v>51</v>
      </c>
      <c r="M20" s="62" t="s">
        <v>52</v>
      </c>
      <c r="N20" s="68" t="s">
        <v>53</v>
      </c>
      <c r="O20" s="69" t="s">
        <v>54</v>
      </c>
      <c r="P20" s="65" t="s">
        <v>87</v>
      </c>
      <c r="Q20" s="65" t="s">
        <v>88</v>
      </c>
      <c r="R20" s="65" t="s">
        <v>89</v>
      </c>
      <c r="S20" s="65"/>
      <c r="T20" s="65" t="s">
        <v>89</v>
      </c>
      <c r="U20" s="70" t="s">
        <v>91</v>
      </c>
      <c r="V20" s="71">
        <v>8258</v>
      </c>
      <c r="W20" s="72">
        <v>21067</v>
      </c>
      <c r="X20" s="73">
        <v>43273</v>
      </c>
      <c r="Y20" s="74">
        <v>43277</v>
      </c>
      <c r="Z20" s="74">
        <v>4600008176</v>
      </c>
      <c r="AA20" s="75">
        <f t="shared" si="0"/>
        <v>1</v>
      </c>
      <c r="AB20" s="70" t="s">
        <v>108</v>
      </c>
      <c r="AC20" s="70" t="s">
        <v>61</v>
      </c>
      <c r="AD20" s="70"/>
      <c r="AE20" s="70" t="s">
        <v>109</v>
      </c>
      <c r="AF20" s="76" t="s">
        <v>63</v>
      </c>
      <c r="AG20" s="65" t="s">
        <v>64</v>
      </c>
    </row>
    <row r="21" spans="1:33" s="78" customFormat="1" ht="50.25" customHeight="1" x14ac:dyDescent="0.25">
      <c r="A21" s="61" t="s">
        <v>135</v>
      </c>
      <c r="B21" s="62">
        <v>81112006</v>
      </c>
      <c r="C21" s="63" t="s">
        <v>110</v>
      </c>
      <c r="D21" s="64">
        <v>43284</v>
      </c>
      <c r="E21" s="65" t="s">
        <v>80</v>
      </c>
      <c r="F21" s="66" t="s">
        <v>75</v>
      </c>
      <c r="G21" s="65" t="s">
        <v>48</v>
      </c>
      <c r="H21" s="67">
        <v>4000000</v>
      </c>
      <c r="I21" s="67">
        <v>4000000</v>
      </c>
      <c r="J21" s="66" t="s">
        <v>76</v>
      </c>
      <c r="K21" s="66" t="s">
        <v>68</v>
      </c>
      <c r="L21" s="62" t="s">
        <v>51</v>
      </c>
      <c r="M21" s="62" t="s">
        <v>52</v>
      </c>
      <c r="N21" s="68" t="s">
        <v>53</v>
      </c>
      <c r="O21" s="69" t="s">
        <v>54</v>
      </c>
      <c r="P21" s="65" t="s">
        <v>87</v>
      </c>
      <c r="Q21" s="65" t="s">
        <v>88</v>
      </c>
      <c r="R21" s="65" t="s">
        <v>89</v>
      </c>
      <c r="S21" s="65"/>
      <c r="T21" s="65" t="s">
        <v>89</v>
      </c>
      <c r="U21" s="70" t="s">
        <v>91</v>
      </c>
      <c r="V21" s="71">
        <v>8311</v>
      </c>
      <c r="W21" s="72">
        <v>21068</v>
      </c>
      <c r="X21" s="73">
        <v>43276</v>
      </c>
      <c r="Y21" s="74"/>
      <c r="Z21" s="74"/>
      <c r="AA21" s="75">
        <f t="shared" si="0"/>
        <v>0.33</v>
      </c>
      <c r="AB21" s="70"/>
      <c r="AC21" s="70" t="s">
        <v>111</v>
      </c>
      <c r="AD21" s="70"/>
      <c r="AE21" s="70"/>
      <c r="AF21" s="76"/>
      <c r="AG21" s="65"/>
    </row>
    <row r="22" spans="1:33" s="78" customFormat="1" ht="50.25" customHeight="1" x14ac:dyDescent="0.25">
      <c r="A22" s="61" t="s">
        <v>135</v>
      </c>
      <c r="B22" s="62">
        <v>81112209</v>
      </c>
      <c r="C22" s="63" t="s">
        <v>112</v>
      </c>
      <c r="D22" s="64">
        <v>43306</v>
      </c>
      <c r="E22" s="65" t="s">
        <v>80</v>
      </c>
      <c r="F22" s="66" t="s">
        <v>97</v>
      </c>
      <c r="G22" s="65" t="s">
        <v>48</v>
      </c>
      <c r="H22" s="67">
        <v>77000000</v>
      </c>
      <c r="I22" s="67">
        <v>77000000</v>
      </c>
      <c r="J22" s="66" t="s">
        <v>76</v>
      </c>
      <c r="K22" s="66" t="s">
        <v>68</v>
      </c>
      <c r="L22" s="62" t="s">
        <v>51</v>
      </c>
      <c r="M22" s="62" t="s">
        <v>52</v>
      </c>
      <c r="N22" s="68">
        <v>3839691</v>
      </c>
      <c r="O22" s="69" t="s">
        <v>54</v>
      </c>
      <c r="P22" s="65" t="s">
        <v>87</v>
      </c>
      <c r="Q22" s="65" t="s">
        <v>88</v>
      </c>
      <c r="R22" s="65" t="s">
        <v>89</v>
      </c>
      <c r="S22" s="65" t="s">
        <v>90</v>
      </c>
      <c r="T22" s="65" t="s">
        <v>89</v>
      </c>
      <c r="U22" s="70" t="s">
        <v>91</v>
      </c>
      <c r="V22" s="71"/>
      <c r="W22" s="72"/>
      <c r="X22" s="73"/>
      <c r="Y22" s="74"/>
      <c r="Z22" s="74"/>
      <c r="AA22" s="75" t="str">
        <f t="shared" si="0"/>
        <v/>
      </c>
      <c r="AB22" s="70"/>
      <c r="AC22" s="70"/>
      <c r="AD22" s="70"/>
      <c r="AE22" s="70" t="s">
        <v>106</v>
      </c>
      <c r="AF22" s="76" t="s">
        <v>63</v>
      </c>
      <c r="AG22" s="65" t="s">
        <v>64</v>
      </c>
    </row>
    <row r="23" spans="1:33" s="78" customFormat="1" ht="50.25" customHeight="1" x14ac:dyDescent="0.25">
      <c r="A23" s="61" t="s">
        <v>135</v>
      </c>
      <c r="B23" s="62">
        <v>81112209</v>
      </c>
      <c r="C23" s="63" t="s">
        <v>113</v>
      </c>
      <c r="D23" s="64">
        <v>43306</v>
      </c>
      <c r="E23" s="65" t="s">
        <v>80</v>
      </c>
      <c r="F23" s="66" t="s">
        <v>97</v>
      </c>
      <c r="G23" s="65" t="s">
        <v>48</v>
      </c>
      <c r="H23" s="67">
        <v>88000000</v>
      </c>
      <c r="I23" s="67">
        <v>88000000</v>
      </c>
      <c r="J23" s="66" t="s">
        <v>76</v>
      </c>
      <c r="K23" s="66" t="s">
        <v>68</v>
      </c>
      <c r="L23" s="62" t="s">
        <v>51</v>
      </c>
      <c r="M23" s="62" t="s">
        <v>52</v>
      </c>
      <c r="N23" s="68" t="s">
        <v>53</v>
      </c>
      <c r="O23" s="69" t="s">
        <v>54</v>
      </c>
      <c r="P23" s="65" t="s">
        <v>87</v>
      </c>
      <c r="Q23" s="65" t="s">
        <v>88</v>
      </c>
      <c r="R23" s="65" t="s">
        <v>89</v>
      </c>
      <c r="S23" s="65" t="s">
        <v>114</v>
      </c>
      <c r="T23" s="65" t="s">
        <v>89</v>
      </c>
      <c r="U23" s="70" t="s">
        <v>91</v>
      </c>
      <c r="V23" s="71"/>
      <c r="W23" s="72"/>
      <c r="X23" s="73"/>
      <c r="Y23" s="74"/>
      <c r="Z23" s="74"/>
      <c r="AA23" s="75" t="str">
        <f t="shared" si="0"/>
        <v/>
      </c>
      <c r="AB23" s="70"/>
      <c r="AC23" s="70"/>
      <c r="AD23" s="70"/>
      <c r="AE23" s="70"/>
      <c r="AF23" s="76"/>
      <c r="AG23" s="65"/>
    </row>
    <row r="24" spans="1:33" s="78" customFormat="1" ht="50.25" customHeight="1" x14ac:dyDescent="0.25">
      <c r="A24" s="61" t="s">
        <v>135</v>
      </c>
      <c r="B24" s="62">
        <v>81112218</v>
      </c>
      <c r="C24" s="63" t="s">
        <v>115</v>
      </c>
      <c r="D24" s="64">
        <v>43175</v>
      </c>
      <c r="E24" s="65" t="s">
        <v>80</v>
      </c>
      <c r="F24" s="66" t="s">
        <v>97</v>
      </c>
      <c r="G24" s="65" t="s">
        <v>48</v>
      </c>
      <c r="H24" s="67">
        <v>12921856</v>
      </c>
      <c r="I24" s="67">
        <v>12921856</v>
      </c>
      <c r="J24" s="66" t="s">
        <v>76</v>
      </c>
      <c r="K24" s="66" t="s">
        <v>68</v>
      </c>
      <c r="L24" s="62" t="s">
        <v>51</v>
      </c>
      <c r="M24" s="62" t="s">
        <v>52</v>
      </c>
      <c r="N24" s="68" t="s">
        <v>53</v>
      </c>
      <c r="O24" s="69" t="s">
        <v>54</v>
      </c>
      <c r="P24" s="65" t="s">
        <v>87</v>
      </c>
      <c r="Q24" s="65" t="s">
        <v>88</v>
      </c>
      <c r="R24" s="65" t="s">
        <v>89</v>
      </c>
      <c r="S24" s="65" t="s">
        <v>116</v>
      </c>
      <c r="T24" s="65" t="s">
        <v>89</v>
      </c>
      <c r="U24" s="70" t="s">
        <v>91</v>
      </c>
      <c r="V24" s="71">
        <v>8143</v>
      </c>
      <c r="W24" s="72">
        <v>21071</v>
      </c>
      <c r="X24" s="73">
        <v>43165</v>
      </c>
      <c r="Y24" s="74">
        <v>43220</v>
      </c>
      <c r="Z24" s="74">
        <v>4600008097</v>
      </c>
      <c r="AA24" s="75">
        <f t="shared" si="0"/>
        <v>1</v>
      </c>
      <c r="AB24" s="70" t="s">
        <v>117</v>
      </c>
      <c r="AC24" s="70" t="s">
        <v>61</v>
      </c>
      <c r="AD24" s="70"/>
      <c r="AE24" s="70" t="s">
        <v>118</v>
      </c>
      <c r="AF24" s="76" t="s">
        <v>63</v>
      </c>
      <c r="AG24" s="65" t="s">
        <v>64</v>
      </c>
    </row>
    <row r="25" spans="1:33" s="78" customFormat="1" ht="50.25" customHeight="1" x14ac:dyDescent="0.25">
      <c r="A25" s="61" t="s">
        <v>135</v>
      </c>
      <c r="B25" s="62">
        <v>43233200</v>
      </c>
      <c r="C25" s="63" t="s">
        <v>119</v>
      </c>
      <c r="D25" s="64">
        <v>43376</v>
      </c>
      <c r="E25" s="65" t="s">
        <v>80</v>
      </c>
      <c r="F25" s="66" t="s">
        <v>67</v>
      </c>
      <c r="G25" s="65" t="s">
        <v>48</v>
      </c>
      <c r="H25" s="67">
        <v>180000000</v>
      </c>
      <c r="I25" s="67">
        <v>180000000</v>
      </c>
      <c r="J25" s="66" t="s">
        <v>76</v>
      </c>
      <c r="K25" s="66" t="s">
        <v>68</v>
      </c>
      <c r="L25" s="62" t="s">
        <v>51</v>
      </c>
      <c r="M25" s="62" t="s">
        <v>52</v>
      </c>
      <c r="N25" s="68" t="s">
        <v>53</v>
      </c>
      <c r="O25" s="69" t="s">
        <v>54</v>
      </c>
      <c r="P25" s="65" t="s">
        <v>87</v>
      </c>
      <c r="Q25" s="65" t="s">
        <v>88</v>
      </c>
      <c r="R25" s="65" t="s">
        <v>89</v>
      </c>
      <c r="S25" s="65" t="s">
        <v>100</v>
      </c>
      <c r="T25" s="65" t="s">
        <v>89</v>
      </c>
      <c r="U25" s="70" t="s">
        <v>91</v>
      </c>
      <c r="V25" s="71"/>
      <c r="W25" s="72"/>
      <c r="X25" s="73"/>
      <c r="Y25" s="74"/>
      <c r="Z25" s="74"/>
      <c r="AA25" s="75" t="str">
        <f t="shared" si="0"/>
        <v/>
      </c>
      <c r="AB25" s="70"/>
      <c r="AC25" s="70"/>
      <c r="AD25" s="70"/>
      <c r="AE25" s="70"/>
      <c r="AF25" s="76"/>
      <c r="AG25" s="65"/>
    </row>
    <row r="26" spans="1:33" s="78" customFormat="1" ht="50.25" customHeight="1" x14ac:dyDescent="0.25">
      <c r="A26" s="61" t="s">
        <v>135</v>
      </c>
      <c r="B26" s="62">
        <v>81111819</v>
      </c>
      <c r="C26" s="63" t="s">
        <v>120</v>
      </c>
      <c r="D26" s="64">
        <v>43222</v>
      </c>
      <c r="E26" s="65" t="s">
        <v>121</v>
      </c>
      <c r="F26" s="66" t="s">
        <v>67</v>
      </c>
      <c r="G26" s="65" t="s">
        <v>48</v>
      </c>
      <c r="H26" s="67">
        <v>183756958</v>
      </c>
      <c r="I26" s="67">
        <v>183756958</v>
      </c>
      <c r="J26" s="66" t="s">
        <v>76</v>
      </c>
      <c r="K26" s="66" t="s">
        <v>68</v>
      </c>
      <c r="L26" s="62" t="s">
        <v>51</v>
      </c>
      <c r="M26" s="62" t="s">
        <v>52</v>
      </c>
      <c r="N26" s="68" t="s">
        <v>53</v>
      </c>
      <c r="O26" s="69" t="s">
        <v>54</v>
      </c>
      <c r="P26" s="65" t="s">
        <v>87</v>
      </c>
      <c r="Q26" s="65" t="s">
        <v>88</v>
      </c>
      <c r="R26" s="65" t="s">
        <v>89</v>
      </c>
      <c r="S26" s="65" t="s">
        <v>122</v>
      </c>
      <c r="T26" s="65" t="s">
        <v>89</v>
      </c>
      <c r="U26" s="70" t="s">
        <v>91</v>
      </c>
      <c r="V26" s="71">
        <v>8215</v>
      </c>
      <c r="W26" s="72">
        <v>21420</v>
      </c>
      <c r="X26" s="73">
        <v>43229</v>
      </c>
      <c r="Y26" s="74"/>
      <c r="Z26" s="74"/>
      <c r="AA26" s="75">
        <f t="shared" si="0"/>
        <v>0.33</v>
      </c>
      <c r="AB26" s="70"/>
      <c r="AC26" s="70" t="s">
        <v>111</v>
      </c>
      <c r="AD26" s="70"/>
      <c r="AE26" s="70" t="s">
        <v>123</v>
      </c>
      <c r="AF26" s="76" t="s">
        <v>63</v>
      </c>
      <c r="AG26" s="65" t="s">
        <v>64</v>
      </c>
    </row>
    <row r="27" spans="1:33" s="78" customFormat="1" ht="50.25" customHeight="1" x14ac:dyDescent="0.25">
      <c r="A27" s="61" t="s">
        <v>135</v>
      </c>
      <c r="B27" s="62">
        <v>80101505</v>
      </c>
      <c r="C27" s="63" t="s">
        <v>124</v>
      </c>
      <c r="D27" s="64">
        <v>43284</v>
      </c>
      <c r="E27" s="65" t="s">
        <v>125</v>
      </c>
      <c r="F27" s="66" t="s">
        <v>126</v>
      </c>
      <c r="G27" s="65" t="s">
        <v>48</v>
      </c>
      <c r="H27" s="67">
        <v>163000000</v>
      </c>
      <c r="I27" s="67">
        <v>163000000</v>
      </c>
      <c r="J27" s="66" t="s">
        <v>127</v>
      </c>
      <c r="K27" s="66" t="s">
        <v>68</v>
      </c>
      <c r="L27" s="62" t="s">
        <v>51</v>
      </c>
      <c r="M27" s="62" t="s">
        <v>52</v>
      </c>
      <c r="N27" s="68" t="s">
        <v>53</v>
      </c>
      <c r="O27" s="69" t="s">
        <v>54</v>
      </c>
      <c r="P27" s="65" t="s">
        <v>128</v>
      </c>
      <c r="Q27" s="65" t="s">
        <v>129</v>
      </c>
      <c r="R27" s="65" t="s">
        <v>130</v>
      </c>
      <c r="S27" s="65" t="s">
        <v>131</v>
      </c>
      <c r="T27" s="65" t="s">
        <v>132</v>
      </c>
      <c r="U27" s="70" t="s">
        <v>133</v>
      </c>
      <c r="V27" s="71"/>
      <c r="W27" s="72"/>
      <c r="X27" s="73"/>
      <c r="Y27" s="74"/>
      <c r="Z27" s="74"/>
      <c r="AA27" s="75" t="str">
        <f t="shared" si="0"/>
        <v/>
      </c>
      <c r="AB27" s="70"/>
      <c r="AC27" s="70"/>
      <c r="AD27" s="70"/>
      <c r="AE27" s="70" t="s">
        <v>134</v>
      </c>
      <c r="AF27" s="76" t="s">
        <v>63</v>
      </c>
      <c r="AG27" s="65" t="s">
        <v>64</v>
      </c>
    </row>
    <row r="28" spans="1:33" s="78" customFormat="1" ht="50.25" customHeight="1" x14ac:dyDescent="0.25">
      <c r="A28" s="61" t="s">
        <v>135</v>
      </c>
      <c r="B28" s="62">
        <v>80101505</v>
      </c>
      <c r="C28" s="63" t="s">
        <v>136</v>
      </c>
      <c r="D28" s="64">
        <v>43283</v>
      </c>
      <c r="E28" s="65" t="s">
        <v>137</v>
      </c>
      <c r="F28" s="66" t="s">
        <v>138</v>
      </c>
      <c r="G28" s="65" t="s">
        <v>48</v>
      </c>
      <c r="H28" s="67">
        <v>14396739</v>
      </c>
      <c r="I28" s="67">
        <v>14396739</v>
      </c>
      <c r="J28" s="66" t="s">
        <v>127</v>
      </c>
      <c r="K28" s="66" t="s">
        <v>68</v>
      </c>
      <c r="L28" s="62" t="s">
        <v>51</v>
      </c>
      <c r="M28" s="62" t="s">
        <v>52</v>
      </c>
      <c r="N28" s="68" t="s">
        <v>53</v>
      </c>
      <c r="O28" s="69" t="s">
        <v>54</v>
      </c>
      <c r="P28" s="65" t="s">
        <v>139</v>
      </c>
      <c r="Q28" s="65" t="s">
        <v>140</v>
      </c>
      <c r="R28" s="65" t="s">
        <v>141</v>
      </c>
      <c r="S28" s="65">
        <v>220040001</v>
      </c>
      <c r="T28" s="65">
        <v>370202012</v>
      </c>
      <c r="U28" s="70" t="s">
        <v>142</v>
      </c>
      <c r="V28" s="71"/>
      <c r="W28" s="72"/>
      <c r="X28" s="73"/>
      <c r="Y28" s="74"/>
      <c r="Z28" s="74"/>
      <c r="AA28" s="75" t="str">
        <f t="shared" si="0"/>
        <v/>
      </c>
      <c r="AB28" s="70"/>
      <c r="AC28" s="70"/>
      <c r="AD28" s="70"/>
      <c r="AE28" s="70" t="s">
        <v>143</v>
      </c>
      <c r="AF28" s="76" t="s">
        <v>63</v>
      </c>
      <c r="AG28" s="65" t="s">
        <v>64</v>
      </c>
    </row>
    <row r="29" spans="1:33" s="78" customFormat="1" ht="50.25" customHeight="1" x14ac:dyDescent="0.25">
      <c r="A29" s="61" t="s">
        <v>135</v>
      </c>
      <c r="B29" s="62">
        <v>80101505</v>
      </c>
      <c r="C29" s="63" t="s">
        <v>144</v>
      </c>
      <c r="D29" s="64">
        <v>43102</v>
      </c>
      <c r="E29" s="65" t="s">
        <v>145</v>
      </c>
      <c r="F29" s="66" t="s">
        <v>47</v>
      </c>
      <c r="G29" s="65" t="s">
        <v>48</v>
      </c>
      <c r="H29" s="67">
        <v>54091800</v>
      </c>
      <c r="I29" s="67">
        <v>45978030</v>
      </c>
      <c r="J29" s="66" t="s">
        <v>146</v>
      </c>
      <c r="K29" s="66" t="s">
        <v>50</v>
      </c>
      <c r="L29" s="62" t="s">
        <v>51</v>
      </c>
      <c r="M29" s="62" t="s">
        <v>52</v>
      </c>
      <c r="N29" s="68" t="s">
        <v>53</v>
      </c>
      <c r="O29" s="69" t="s">
        <v>54</v>
      </c>
      <c r="P29" s="65" t="s">
        <v>139</v>
      </c>
      <c r="Q29" s="65" t="s">
        <v>140</v>
      </c>
      <c r="R29" s="65" t="s">
        <v>141</v>
      </c>
      <c r="S29" s="65">
        <v>220040001</v>
      </c>
      <c r="T29" s="65">
        <v>37020202</v>
      </c>
      <c r="U29" s="70" t="s">
        <v>147</v>
      </c>
      <c r="V29" s="71"/>
      <c r="W29" s="72"/>
      <c r="X29" s="73"/>
      <c r="Y29" s="74"/>
      <c r="Z29" s="74"/>
      <c r="AA29" s="75" t="str">
        <f t="shared" si="0"/>
        <v/>
      </c>
      <c r="AB29" s="70"/>
      <c r="AC29" s="70"/>
      <c r="AD29" s="70"/>
      <c r="AE29" s="70" t="s">
        <v>143</v>
      </c>
      <c r="AF29" s="76" t="s">
        <v>63</v>
      </c>
      <c r="AG29" s="65" t="s">
        <v>64</v>
      </c>
    </row>
    <row r="30" spans="1:33" s="78" customFormat="1" ht="50.25" customHeight="1" x14ac:dyDescent="0.25">
      <c r="A30" s="61" t="s">
        <v>135</v>
      </c>
      <c r="B30" s="62">
        <v>80101505</v>
      </c>
      <c r="C30" s="63" t="s">
        <v>148</v>
      </c>
      <c r="D30" s="64">
        <v>43344</v>
      </c>
      <c r="E30" s="65" t="s">
        <v>149</v>
      </c>
      <c r="F30" s="66" t="s">
        <v>150</v>
      </c>
      <c r="G30" s="65" t="s">
        <v>48</v>
      </c>
      <c r="H30" s="67">
        <v>14300000</v>
      </c>
      <c r="I30" s="67">
        <v>14300000</v>
      </c>
      <c r="J30" s="66" t="s">
        <v>127</v>
      </c>
      <c r="K30" s="66" t="s">
        <v>68</v>
      </c>
      <c r="L30" s="62" t="s">
        <v>51</v>
      </c>
      <c r="M30" s="62" t="s">
        <v>52</v>
      </c>
      <c r="N30" s="68" t="s">
        <v>53</v>
      </c>
      <c r="O30" s="69" t="s">
        <v>54</v>
      </c>
      <c r="P30" s="65" t="s">
        <v>139</v>
      </c>
      <c r="Q30" s="65" t="s">
        <v>140</v>
      </c>
      <c r="R30" s="65" t="s">
        <v>141</v>
      </c>
      <c r="S30" s="65">
        <v>220040001</v>
      </c>
      <c r="T30" s="65">
        <v>37020202</v>
      </c>
      <c r="U30" s="70" t="s">
        <v>147</v>
      </c>
      <c r="V30" s="71"/>
      <c r="W30" s="72"/>
      <c r="X30" s="73"/>
      <c r="Y30" s="74"/>
      <c r="Z30" s="74"/>
      <c r="AA30" s="75" t="str">
        <f t="shared" si="0"/>
        <v/>
      </c>
      <c r="AB30" s="70"/>
      <c r="AC30" s="70"/>
      <c r="AD30" s="70" t="s">
        <v>151</v>
      </c>
      <c r="AE30" s="70" t="s">
        <v>143</v>
      </c>
      <c r="AF30" s="76" t="s">
        <v>63</v>
      </c>
      <c r="AG30" s="65" t="s">
        <v>64</v>
      </c>
    </row>
    <row r="31" spans="1:33" s="78" customFormat="1" ht="50.25" customHeight="1" x14ac:dyDescent="0.25">
      <c r="A31" s="61" t="s">
        <v>135</v>
      </c>
      <c r="B31" s="62">
        <v>80101505</v>
      </c>
      <c r="C31" s="63" t="s">
        <v>152</v>
      </c>
      <c r="D31" s="64">
        <v>43405</v>
      </c>
      <c r="E31" s="65" t="s">
        <v>149</v>
      </c>
      <c r="F31" s="66" t="s">
        <v>150</v>
      </c>
      <c r="G31" s="65" t="s">
        <v>48</v>
      </c>
      <c r="H31" s="67">
        <f>21000000*1.1</f>
        <v>23100000.000000004</v>
      </c>
      <c r="I31" s="67">
        <f>21000000*1.1</f>
        <v>23100000.000000004</v>
      </c>
      <c r="J31" s="66" t="s">
        <v>127</v>
      </c>
      <c r="K31" s="66" t="s">
        <v>68</v>
      </c>
      <c r="L31" s="62" t="s">
        <v>51</v>
      </c>
      <c r="M31" s="62" t="s">
        <v>52</v>
      </c>
      <c r="N31" s="68" t="s">
        <v>53</v>
      </c>
      <c r="O31" s="69" t="s">
        <v>54</v>
      </c>
      <c r="P31" s="65" t="s">
        <v>139</v>
      </c>
      <c r="Q31" s="65" t="s">
        <v>140</v>
      </c>
      <c r="R31" s="65" t="s">
        <v>141</v>
      </c>
      <c r="S31" s="65">
        <v>220040001</v>
      </c>
      <c r="T31" s="65">
        <v>37020202</v>
      </c>
      <c r="U31" s="70" t="s">
        <v>147</v>
      </c>
      <c r="V31" s="71"/>
      <c r="W31" s="72"/>
      <c r="X31" s="73"/>
      <c r="Y31" s="74"/>
      <c r="Z31" s="74"/>
      <c r="AA31" s="75" t="str">
        <f t="shared" si="0"/>
        <v/>
      </c>
      <c r="AB31" s="70"/>
      <c r="AC31" s="70"/>
      <c r="AD31" s="70" t="s">
        <v>151</v>
      </c>
      <c r="AE31" s="70" t="s">
        <v>143</v>
      </c>
      <c r="AF31" s="76" t="s">
        <v>63</v>
      </c>
      <c r="AG31" s="65" t="s">
        <v>64</v>
      </c>
    </row>
    <row r="32" spans="1:33" s="78" customFormat="1" ht="50.25" customHeight="1" x14ac:dyDescent="0.25">
      <c r="A32" s="61" t="s">
        <v>135</v>
      </c>
      <c r="B32" s="62">
        <v>80111504</v>
      </c>
      <c r="C32" s="63" t="s">
        <v>153</v>
      </c>
      <c r="D32" s="64">
        <v>43102</v>
      </c>
      <c r="E32" s="65" t="s">
        <v>74</v>
      </c>
      <c r="F32" s="66" t="s">
        <v>138</v>
      </c>
      <c r="G32" s="65" t="s">
        <v>48</v>
      </c>
      <c r="H32" s="67">
        <v>526896180</v>
      </c>
      <c r="I32" s="67">
        <v>526896180</v>
      </c>
      <c r="J32" s="66" t="s">
        <v>154</v>
      </c>
      <c r="K32" s="66" t="s">
        <v>50</v>
      </c>
      <c r="L32" s="62" t="s">
        <v>51</v>
      </c>
      <c r="M32" s="62" t="s">
        <v>52</v>
      </c>
      <c r="N32" s="68" t="s">
        <v>53</v>
      </c>
      <c r="O32" s="69" t="s">
        <v>54</v>
      </c>
      <c r="P32" s="65" t="s">
        <v>155</v>
      </c>
      <c r="Q32" s="65" t="s">
        <v>156</v>
      </c>
      <c r="R32" s="65" t="s">
        <v>157</v>
      </c>
      <c r="S32" s="65" t="s">
        <v>158</v>
      </c>
      <c r="T32" s="65">
        <v>37020301</v>
      </c>
      <c r="U32" s="70" t="s">
        <v>159</v>
      </c>
      <c r="V32" s="71" t="s">
        <v>160</v>
      </c>
      <c r="W32" s="72">
        <v>19708</v>
      </c>
      <c r="X32" s="73">
        <v>43116</v>
      </c>
      <c r="Y32" s="74">
        <v>43126</v>
      </c>
      <c r="Z32" s="74" t="s">
        <v>161</v>
      </c>
      <c r="AA32" s="75">
        <f t="shared" si="0"/>
        <v>1</v>
      </c>
      <c r="AB32" s="70" t="s">
        <v>162</v>
      </c>
      <c r="AC32" s="70" t="s">
        <v>61</v>
      </c>
      <c r="AD32" s="70"/>
      <c r="AE32" s="70" t="s">
        <v>163</v>
      </c>
      <c r="AF32" s="76" t="s">
        <v>63</v>
      </c>
      <c r="AG32" s="65" t="s">
        <v>64</v>
      </c>
    </row>
    <row r="33" spans="1:33" s="78" customFormat="1" ht="50.25" customHeight="1" x14ac:dyDescent="0.25">
      <c r="A33" s="61" t="s">
        <v>135</v>
      </c>
      <c r="B33" s="62">
        <v>80111504</v>
      </c>
      <c r="C33" s="63" t="s">
        <v>164</v>
      </c>
      <c r="D33" s="64">
        <v>43102</v>
      </c>
      <c r="E33" s="65" t="s">
        <v>74</v>
      </c>
      <c r="F33" s="66" t="s">
        <v>47</v>
      </c>
      <c r="G33" s="65" t="s">
        <v>48</v>
      </c>
      <c r="H33" s="67">
        <v>692661150</v>
      </c>
      <c r="I33" s="67">
        <v>692661150</v>
      </c>
      <c r="J33" s="66" t="s">
        <v>154</v>
      </c>
      <c r="K33" s="66" t="s">
        <v>50</v>
      </c>
      <c r="L33" s="62" t="s">
        <v>51</v>
      </c>
      <c r="M33" s="62" t="s">
        <v>52</v>
      </c>
      <c r="N33" s="68" t="s">
        <v>53</v>
      </c>
      <c r="O33" s="69" t="s">
        <v>54</v>
      </c>
      <c r="P33" s="65" t="s">
        <v>155</v>
      </c>
      <c r="Q33" s="65" t="s">
        <v>156</v>
      </c>
      <c r="R33" s="65" t="s">
        <v>157</v>
      </c>
      <c r="S33" s="65" t="s">
        <v>158</v>
      </c>
      <c r="T33" s="65">
        <v>37020301</v>
      </c>
      <c r="U33" s="70" t="s">
        <v>165</v>
      </c>
      <c r="V33" s="71">
        <v>7326</v>
      </c>
      <c r="W33" s="72">
        <v>17931</v>
      </c>
      <c r="X33" s="73">
        <v>42937</v>
      </c>
      <c r="Y33" s="74" t="s">
        <v>166</v>
      </c>
      <c r="Z33" s="74" t="s">
        <v>167</v>
      </c>
      <c r="AA33" s="75">
        <f t="shared" si="0"/>
        <v>1</v>
      </c>
      <c r="AB33" s="70" t="s">
        <v>168</v>
      </c>
      <c r="AC33" s="70" t="s">
        <v>61</v>
      </c>
      <c r="AD33" s="70"/>
      <c r="AE33" s="70" t="s">
        <v>169</v>
      </c>
      <c r="AF33" s="76" t="s">
        <v>63</v>
      </c>
      <c r="AG33" s="65" t="s">
        <v>64</v>
      </c>
    </row>
    <row r="34" spans="1:33" s="78" customFormat="1" ht="50.25" customHeight="1" x14ac:dyDescent="0.25">
      <c r="A34" s="61" t="s">
        <v>135</v>
      </c>
      <c r="B34" s="62">
        <v>80111504</v>
      </c>
      <c r="C34" s="63" t="s">
        <v>170</v>
      </c>
      <c r="D34" s="64">
        <v>43296</v>
      </c>
      <c r="E34" s="65" t="s">
        <v>171</v>
      </c>
      <c r="F34" s="66" t="s">
        <v>138</v>
      </c>
      <c r="G34" s="65" t="s">
        <v>48</v>
      </c>
      <c r="H34" s="67">
        <v>545000000</v>
      </c>
      <c r="I34" s="67">
        <v>545000000</v>
      </c>
      <c r="J34" s="66" t="s">
        <v>172</v>
      </c>
      <c r="K34" s="66" t="s">
        <v>68</v>
      </c>
      <c r="L34" s="62" t="s">
        <v>51</v>
      </c>
      <c r="M34" s="62" t="s">
        <v>52</v>
      </c>
      <c r="N34" s="68" t="s">
        <v>53</v>
      </c>
      <c r="O34" s="69" t="s">
        <v>54</v>
      </c>
      <c r="P34" s="65" t="s">
        <v>155</v>
      </c>
      <c r="Q34" s="65" t="s">
        <v>156</v>
      </c>
      <c r="R34" s="65" t="s">
        <v>157</v>
      </c>
      <c r="S34" s="65" t="s">
        <v>158</v>
      </c>
      <c r="T34" s="65">
        <v>37020301</v>
      </c>
      <c r="U34" s="70" t="s">
        <v>159</v>
      </c>
      <c r="V34" s="71"/>
      <c r="W34" s="72"/>
      <c r="X34" s="73"/>
      <c r="Y34" s="74"/>
      <c r="Z34" s="74"/>
      <c r="AA34" s="75" t="str">
        <f t="shared" si="0"/>
        <v/>
      </c>
      <c r="AB34" s="70"/>
      <c r="AC34" s="70"/>
      <c r="AD34" s="70"/>
      <c r="AE34" s="70" t="s">
        <v>163</v>
      </c>
      <c r="AF34" s="76" t="s">
        <v>63</v>
      </c>
      <c r="AG34" s="65" t="s">
        <v>64</v>
      </c>
    </row>
    <row r="35" spans="1:33" s="78" customFormat="1" ht="50.25" customHeight="1" x14ac:dyDescent="0.25">
      <c r="A35" s="61" t="s">
        <v>135</v>
      </c>
      <c r="B35" s="62">
        <v>80111504</v>
      </c>
      <c r="C35" s="63" t="s">
        <v>173</v>
      </c>
      <c r="D35" s="64">
        <v>43296</v>
      </c>
      <c r="E35" s="65" t="s">
        <v>171</v>
      </c>
      <c r="F35" s="66" t="s">
        <v>47</v>
      </c>
      <c r="G35" s="65" t="s">
        <v>48</v>
      </c>
      <c r="H35" s="67">
        <v>450000000</v>
      </c>
      <c r="I35" s="67">
        <v>450000000</v>
      </c>
      <c r="J35" s="66" t="s">
        <v>172</v>
      </c>
      <c r="K35" s="66" t="s">
        <v>68</v>
      </c>
      <c r="L35" s="62" t="s">
        <v>51</v>
      </c>
      <c r="M35" s="62" t="s">
        <v>52</v>
      </c>
      <c r="N35" s="68" t="s">
        <v>53</v>
      </c>
      <c r="O35" s="69" t="s">
        <v>54</v>
      </c>
      <c r="P35" s="65" t="s">
        <v>155</v>
      </c>
      <c r="Q35" s="65" t="s">
        <v>156</v>
      </c>
      <c r="R35" s="65" t="s">
        <v>157</v>
      </c>
      <c r="S35" s="65" t="s">
        <v>158</v>
      </c>
      <c r="T35" s="65">
        <v>37020301</v>
      </c>
      <c r="U35" s="70" t="s">
        <v>165</v>
      </c>
      <c r="V35" s="71"/>
      <c r="W35" s="72"/>
      <c r="X35" s="73"/>
      <c r="Y35" s="74"/>
      <c r="Z35" s="74"/>
      <c r="AA35" s="75" t="str">
        <f t="shared" si="0"/>
        <v/>
      </c>
      <c r="AB35" s="70"/>
      <c r="AC35" s="70"/>
      <c r="AD35" s="70"/>
      <c r="AE35" s="70" t="s">
        <v>169</v>
      </c>
      <c r="AF35" s="76" t="s">
        <v>63</v>
      </c>
      <c r="AG35" s="65" t="s">
        <v>64</v>
      </c>
    </row>
    <row r="36" spans="1:33" s="78" customFormat="1" ht="50.25" customHeight="1" x14ac:dyDescent="0.25">
      <c r="A36" s="61" t="s">
        <v>135</v>
      </c>
      <c r="B36" s="62">
        <v>80111504</v>
      </c>
      <c r="C36" s="63" t="s">
        <v>174</v>
      </c>
      <c r="D36" s="64">
        <v>43296</v>
      </c>
      <c r="E36" s="65" t="s">
        <v>145</v>
      </c>
      <c r="F36" s="66" t="s">
        <v>138</v>
      </c>
      <c r="G36" s="65" t="s">
        <v>48</v>
      </c>
      <c r="H36" s="67">
        <v>50000000</v>
      </c>
      <c r="I36" s="67">
        <v>50000000</v>
      </c>
      <c r="J36" s="66" t="s">
        <v>154</v>
      </c>
      <c r="K36" s="66" t="s">
        <v>50</v>
      </c>
      <c r="L36" s="62" t="s">
        <v>51</v>
      </c>
      <c r="M36" s="62" t="s">
        <v>52</v>
      </c>
      <c r="N36" s="68" t="s">
        <v>53</v>
      </c>
      <c r="O36" s="69" t="s">
        <v>54</v>
      </c>
      <c r="P36" s="65" t="s">
        <v>155</v>
      </c>
      <c r="Q36" s="65" t="s">
        <v>175</v>
      </c>
      <c r="R36" s="65" t="s">
        <v>157</v>
      </c>
      <c r="S36" s="65" t="s">
        <v>158</v>
      </c>
      <c r="T36" s="65">
        <v>37020301</v>
      </c>
      <c r="U36" s="70" t="s">
        <v>176</v>
      </c>
      <c r="V36" s="71"/>
      <c r="W36" s="72"/>
      <c r="X36" s="73"/>
      <c r="Y36" s="74"/>
      <c r="Z36" s="74"/>
      <c r="AA36" s="75" t="str">
        <f t="shared" si="0"/>
        <v/>
      </c>
      <c r="AB36" s="70"/>
      <c r="AC36" s="70"/>
      <c r="AD36" s="70"/>
      <c r="AE36" s="70" t="s">
        <v>163</v>
      </c>
      <c r="AF36" s="76" t="s">
        <v>63</v>
      </c>
      <c r="AG36" s="65" t="s">
        <v>64</v>
      </c>
    </row>
    <row r="37" spans="1:33" s="78" customFormat="1" ht="50.25" customHeight="1" x14ac:dyDescent="0.25">
      <c r="A37" s="61" t="s">
        <v>135</v>
      </c>
      <c r="B37" s="62">
        <v>80101505</v>
      </c>
      <c r="C37" s="63" t="s">
        <v>177</v>
      </c>
      <c r="D37" s="64">
        <v>43105</v>
      </c>
      <c r="E37" s="65" t="s">
        <v>66</v>
      </c>
      <c r="F37" s="66" t="s">
        <v>47</v>
      </c>
      <c r="G37" s="65" t="s">
        <v>48</v>
      </c>
      <c r="H37" s="67">
        <v>100000000</v>
      </c>
      <c r="I37" s="67">
        <v>100000000</v>
      </c>
      <c r="J37" s="66" t="s">
        <v>76</v>
      </c>
      <c r="K37" s="66" t="s">
        <v>68</v>
      </c>
      <c r="L37" s="62" t="s">
        <v>51</v>
      </c>
      <c r="M37" s="62" t="s">
        <v>52</v>
      </c>
      <c r="N37" s="68" t="s">
        <v>53</v>
      </c>
      <c r="O37" s="69" t="s">
        <v>54</v>
      </c>
      <c r="P37" s="65" t="s">
        <v>178</v>
      </c>
      <c r="Q37" s="65" t="s">
        <v>179</v>
      </c>
      <c r="R37" s="65" t="s">
        <v>180</v>
      </c>
      <c r="S37" s="65" t="s">
        <v>181</v>
      </c>
      <c r="T37" s="65" t="s">
        <v>182</v>
      </c>
      <c r="U37" s="70" t="s">
        <v>183</v>
      </c>
      <c r="V37" s="71">
        <v>20584</v>
      </c>
      <c r="W37" s="72">
        <v>20584</v>
      </c>
      <c r="X37" s="73">
        <v>43118</v>
      </c>
      <c r="Y37" s="74">
        <v>43118</v>
      </c>
      <c r="Z37" s="74" t="s">
        <v>184</v>
      </c>
      <c r="AA37" s="75">
        <f t="shared" si="0"/>
        <v>1</v>
      </c>
      <c r="AB37" s="70" t="s">
        <v>185</v>
      </c>
      <c r="AC37" s="70" t="s">
        <v>61</v>
      </c>
      <c r="AD37" s="70"/>
      <c r="AE37" s="70" t="s">
        <v>186</v>
      </c>
      <c r="AF37" s="76" t="s">
        <v>63</v>
      </c>
      <c r="AG37" s="65" t="s">
        <v>64</v>
      </c>
    </row>
    <row r="38" spans="1:33" s="78" customFormat="1" ht="50.25" customHeight="1" x14ac:dyDescent="0.25">
      <c r="A38" s="61" t="s">
        <v>135</v>
      </c>
      <c r="B38" s="62">
        <v>85101706</v>
      </c>
      <c r="C38" s="63" t="s">
        <v>187</v>
      </c>
      <c r="D38" s="64">
        <v>43103</v>
      </c>
      <c r="E38" s="65" t="s">
        <v>121</v>
      </c>
      <c r="F38" s="66" t="s">
        <v>47</v>
      </c>
      <c r="G38" s="65" t="s">
        <v>48</v>
      </c>
      <c r="H38" s="67">
        <v>1690248628</v>
      </c>
      <c r="I38" s="67">
        <v>599869670</v>
      </c>
      <c r="J38" s="66" t="s">
        <v>49</v>
      </c>
      <c r="K38" s="66" t="s">
        <v>50</v>
      </c>
      <c r="L38" s="62" t="s">
        <v>51</v>
      </c>
      <c r="M38" s="62" t="s">
        <v>52</v>
      </c>
      <c r="N38" s="68" t="s">
        <v>188</v>
      </c>
      <c r="O38" s="69" t="s">
        <v>54</v>
      </c>
      <c r="P38" s="65" t="s">
        <v>68</v>
      </c>
      <c r="Q38" s="65" t="s">
        <v>68</v>
      </c>
      <c r="R38" s="65" t="s">
        <v>68</v>
      </c>
      <c r="S38" s="65" t="s">
        <v>68</v>
      </c>
      <c r="T38" s="65" t="s">
        <v>68</v>
      </c>
      <c r="U38" s="70" t="s">
        <v>68</v>
      </c>
      <c r="V38" s="71">
        <v>7794</v>
      </c>
      <c r="W38" s="72" t="s">
        <v>189</v>
      </c>
      <c r="X38" s="73">
        <v>43403</v>
      </c>
      <c r="Y38" s="74">
        <v>43413</v>
      </c>
      <c r="Z38" s="74" t="s">
        <v>190</v>
      </c>
      <c r="AA38" s="75">
        <f t="shared" si="0"/>
        <v>1</v>
      </c>
      <c r="AB38" s="70" t="s">
        <v>191</v>
      </c>
      <c r="AC38" s="70" t="s">
        <v>61</v>
      </c>
      <c r="AD38" s="70"/>
      <c r="AE38" s="70" t="s">
        <v>192</v>
      </c>
      <c r="AF38" s="76" t="s">
        <v>63</v>
      </c>
      <c r="AG38" s="65" t="s">
        <v>64</v>
      </c>
    </row>
    <row r="39" spans="1:33" s="78" customFormat="1" ht="50.25" customHeight="1" x14ac:dyDescent="0.25">
      <c r="A39" s="61" t="s">
        <v>135</v>
      </c>
      <c r="B39" s="62">
        <v>86111600</v>
      </c>
      <c r="C39" s="63" t="s">
        <v>193</v>
      </c>
      <c r="D39" s="64">
        <v>43103</v>
      </c>
      <c r="E39" s="65" t="s">
        <v>121</v>
      </c>
      <c r="F39" s="66" t="s">
        <v>138</v>
      </c>
      <c r="G39" s="65" t="s">
        <v>48</v>
      </c>
      <c r="H39" s="67">
        <v>750000000</v>
      </c>
      <c r="I39" s="67">
        <v>127500000</v>
      </c>
      <c r="J39" s="66" t="s">
        <v>49</v>
      </c>
      <c r="K39" s="66" t="s">
        <v>50</v>
      </c>
      <c r="L39" s="62" t="s">
        <v>51</v>
      </c>
      <c r="M39" s="62" t="s">
        <v>52</v>
      </c>
      <c r="N39" s="68" t="s">
        <v>188</v>
      </c>
      <c r="O39" s="69" t="s">
        <v>54</v>
      </c>
      <c r="P39" s="65" t="s">
        <v>194</v>
      </c>
      <c r="Q39" s="65" t="s">
        <v>195</v>
      </c>
      <c r="R39" s="65" t="s">
        <v>196</v>
      </c>
      <c r="S39" s="65" t="s">
        <v>197</v>
      </c>
      <c r="T39" s="65" t="s">
        <v>198</v>
      </c>
      <c r="U39" s="70" t="s">
        <v>183</v>
      </c>
      <c r="V39" s="71">
        <v>7971</v>
      </c>
      <c r="W39" s="72" t="s">
        <v>199</v>
      </c>
      <c r="X39" s="73">
        <v>43061</v>
      </c>
      <c r="Y39" s="74">
        <v>43434</v>
      </c>
      <c r="Z39" s="74">
        <v>4600007927</v>
      </c>
      <c r="AA39" s="75">
        <f t="shared" si="0"/>
        <v>1</v>
      </c>
      <c r="AB39" s="70" t="s">
        <v>200</v>
      </c>
      <c r="AC39" s="70" t="s">
        <v>61</v>
      </c>
      <c r="AD39" s="70"/>
      <c r="AE39" s="70" t="s">
        <v>201</v>
      </c>
      <c r="AF39" s="76" t="s">
        <v>63</v>
      </c>
      <c r="AG39" s="65" t="s">
        <v>64</v>
      </c>
    </row>
    <row r="40" spans="1:33" s="78" customFormat="1" ht="50.25" customHeight="1" x14ac:dyDescent="0.25">
      <c r="A40" s="61" t="s">
        <v>135</v>
      </c>
      <c r="B40" s="62">
        <v>851015003</v>
      </c>
      <c r="C40" s="63" t="s">
        <v>202</v>
      </c>
      <c r="D40" s="64">
        <v>43103</v>
      </c>
      <c r="E40" s="65" t="s">
        <v>80</v>
      </c>
      <c r="F40" s="66" t="s">
        <v>75</v>
      </c>
      <c r="G40" s="65" t="s">
        <v>48</v>
      </c>
      <c r="H40" s="67">
        <v>15000000</v>
      </c>
      <c r="I40" s="67">
        <v>12500000</v>
      </c>
      <c r="J40" s="66" t="s">
        <v>49</v>
      </c>
      <c r="K40" s="66" t="s">
        <v>50</v>
      </c>
      <c r="L40" s="62" t="s">
        <v>51</v>
      </c>
      <c r="M40" s="62" t="s">
        <v>52</v>
      </c>
      <c r="N40" s="68" t="s">
        <v>188</v>
      </c>
      <c r="O40" s="69" t="s">
        <v>54</v>
      </c>
      <c r="P40" s="65" t="s">
        <v>203</v>
      </c>
      <c r="Q40" s="65" t="s">
        <v>195</v>
      </c>
      <c r="R40" s="65" t="s">
        <v>204</v>
      </c>
      <c r="S40" s="65" t="s">
        <v>205</v>
      </c>
      <c r="T40" s="65" t="s">
        <v>206</v>
      </c>
      <c r="U40" s="70" t="s">
        <v>183</v>
      </c>
      <c r="V40" s="71">
        <v>7980</v>
      </c>
      <c r="W40" s="72">
        <v>19708</v>
      </c>
      <c r="X40" s="73">
        <v>43066</v>
      </c>
      <c r="Y40" s="74">
        <v>43082</v>
      </c>
      <c r="Z40" s="74">
        <v>4600007977</v>
      </c>
      <c r="AA40" s="75">
        <f t="shared" si="0"/>
        <v>1</v>
      </c>
      <c r="AB40" s="70" t="s">
        <v>207</v>
      </c>
      <c r="AC40" s="70" t="s">
        <v>61</v>
      </c>
      <c r="AD40" s="70"/>
      <c r="AE40" s="70" t="s">
        <v>208</v>
      </c>
      <c r="AF40" s="76" t="s">
        <v>63</v>
      </c>
      <c r="AG40" s="65" t="s">
        <v>64</v>
      </c>
    </row>
    <row r="41" spans="1:33" s="78" customFormat="1" ht="50.25" customHeight="1" x14ac:dyDescent="0.25">
      <c r="A41" s="61" t="s">
        <v>135</v>
      </c>
      <c r="B41" s="62">
        <v>861116004</v>
      </c>
      <c r="C41" s="63" t="s">
        <v>209</v>
      </c>
      <c r="D41" s="64">
        <v>43103</v>
      </c>
      <c r="E41" s="65" t="s">
        <v>80</v>
      </c>
      <c r="F41" s="66" t="s">
        <v>75</v>
      </c>
      <c r="G41" s="65" t="s">
        <v>48</v>
      </c>
      <c r="H41" s="67">
        <v>73000000</v>
      </c>
      <c r="I41" s="67">
        <v>73000000</v>
      </c>
      <c r="J41" s="66" t="s">
        <v>49</v>
      </c>
      <c r="K41" s="66" t="s">
        <v>50</v>
      </c>
      <c r="L41" s="62" t="s">
        <v>51</v>
      </c>
      <c r="M41" s="62" t="s">
        <v>52</v>
      </c>
      <c r="N41" s="68" t="s">
        <v>188</v>
      </c>
      <c r="O41" s="69" t="s">
        <v>54</v>
      </c>
      <c r="P41" s="65" t="s">
        <v>68</v>
      </c>
      <c r="Q41" s="65" t="s">
        <v>68</v>
      </c>
      <c r="R41" s="65" t="s">
        <v>68</v>
      </c>
      <c r="S41" s="65" t="s">
        <v>68</v>
      </c>
      <c r="T41" s="65" t="s">
        <v>68</v>
      </c>
      <c r="U41" s="70" t="s">
        <v>68</v>
      </c>
      <c r="V41" s="71">
        <v>7984</v>
      </c>
      <c r="W41" s="72">
        <v>19259</v>
      </c>
      <c r="X41" s="73">
        <v>43068</v>
      </c>
      <c r="Y41" s="74">
        <v>43083</v>
      </c>
      <c r="Z41" s="74">
        <v>4600007980</v>
      </c>
      <c r="AA41" s="75">
        <f t="shared" si="0"/>
        <v>1</v>
      </c>
      <c r="AB41" s="70" t="s">
        <v>210</v>
      </c>
      <c r="AC41" s="70" t="s">
        <v>61</v>
      </c>
      <c r="AD41" s="70"/>
      <c r="AE41" s="70" t="s">
        <v>211</v>
      </c>
      <c r="AF41" s="76" t="s">
        <v>63</v>
      </c>
      <c r="AG41" s="65" t="s">
        <v>64</v>
      </c>
    </row>
    <row r="42" spans="1:33" s="78" customFormat="1" ht="50.25" customHeight="1" x14ac:dyDescent="0.25">
      <c r="A42" s="61" t="s">
        <v>135</v>
      </c>
      <c r="B42" s="62" t="s">
        <v>212</v>
      </c>
      <c r="C42" s="63" t="s">
        <v>213</v>
      </c>
      <c r="D42" s="64">
        <v>43208</v>
      </c>
      <c r="E42" s="65" t="s">
        <v>74</v>
      </c>
      <c r="F42" s="66" t="s">
        <v>150</v>
      </c>
      <c r="G42" s="65" t="s">
        <v>48</v>
      </c>
      <c r="H42" s="67">
        <v>2676231792</v>
      </c>
      <c r="I42" s="67">
        <v>2676231792</v>
      </c>
      <c r="J42" s="66" t="s">
        <v>76</v>
      </c>
      <c r="K42" s="66" t="s">
        <v>68</v>
      </c>
      <c r="L42" s="62" t="s">
        <v>51</v>
      </c>
      <c r="M42" s="62" t="s">
        <v>52</v>
      </c>
      <c r="N42" s="68" t="s">
        <v>188</v>
      </c>
      <c r="O42" s="69" t="s">
        <v>54</v>
      </c>
      <c r="P42" s="65" t="s">
        <v>194</v>
      </c>
      <c r="Q42" s="65" t="s">
        <v>195</v>
      </c>
      <c r="R42" s="65" t="s">
        <v>196</v>
      </c>
      <c r="S42" s="65" t="s">
        <v>214</v>
      </c>
      <c r="T42" s="65" t="s">
        <v>215</v>
      </c>
      <c r="U42" s="70" t="s">
        <v>183</v>
      </c>
      <c r="V42" s="71">
        <v>8148</v>
      </c>
      <c r="W42" s="72" t="s">
        <v>216</v>
      </c>
      <c r="X42" s="73">
        <v>43199</v>
      </c>
      <c r="Y42" s="74" t="s">
        <v>217</v>
      </c>
      <c r="Z42" s="74">
        <v>4600008184</v>
      </c>
      <c r="AA42" s="75">
        <f t="shared" si="0"/>
        <v>1</v>
      </c>
      <c r="AB42" s="70" t="s">
        <v>218</v>
      </c>
      <c r="AC42" s="70" t="s">
        <v>61</v>
      </c>
      <c r="AD42" s="70"/>
      <c r="AE42" s="70" t="s">
        <v>186</v>
      </c>
      <c r="AF42" s="76" t="s">
        <v>63</v>
      </c>
      <c r="AG42" s="65" t="s">
        <v>64</v>
      </c>
    </row>
    <row r="43" spans="1:33" s="78" customFormat="1" ht="50.25" customHeight="1" x14ac:dyDescent="0.25">
      <c r="A43" s="61" t="s">
        <v>135</v>
      </c>
      <c r="B43" s="62">
        <v>90141700</v>
      </c>
      <c r="C43" s="63" t="s">
        <v>219</v>
      </c>
      <c r="D43" s="64">
        <v>43194</v>
      </c>
      <c r="E43" s="65" t="s">
        <v>74</v>
      </c>
      <c r="F43" s="66" t="s">
        <v>220</v>
      </c>
      <c r="G43" s="65" t="s">
        <v>48</v>
      </c>
      <c r="H43" s="67">
        <v>100000000</v>
      </c>
      <c r="I43" s="67">
        <v>100000000</v>
      </c>
      <c r="J43" s="66" t="s">
        <v>76</v>
      </c>
      <c r="K43" s="66" t="s">
        <v>68</v>
      </c>
      <c r="L43" s="62" t="s">
        <v>51</v>
      </c>
      <c r="M43" s="62" t="s">
        <v>52</v>
      </c>
      <c r="N43" s="68" t="s">
        <v>53</v>
      </c>
      <c r="O43" s="69" t="s">
        <v>54</v>
      </c>
      <c r="P43" s="65" t="s">
        <v>68</v>
      </c>
      <c r="Q43" s="65" t="s">
        <v>68</v>
      </c>
      <c r="R43" s="65" t="s">
        <v>68</v>
      </c>
      <c r="S43" s="65" t="s">
        <v>68</v>
      </c>
      <c r="T43" s="65" t="s">
        <v>68</v>
      </c>
      <c r="U43" s="70" t="s">
        <v>68</v>
      </c>
      <c r="V43" s="71">
        <v>8176</v>
      </c>
      <c r="W43" s="72">
        <v>20943</v>
      </c>
      <c r="X43" s="73">
        <v>43201</v>
      </c>
      <c r="Y43" s="74" t="s">
        <v>221</v>
      </c>
      <c r="Z43" s="74">
        <v>4600008137</v>
      </c>
      <c r="AA43" s="75">
        <f t="shared" si="0"/>
        <v>1</v>
      </c>
      <c r="AB43" s="70" t="s">
        <v>222</v>
      </c>
      <c r="AC43" s="70" t="s">
        <v>61</v>
      </c>
      <c r="AD43" s="70"/>
      <c r="AE43" s="70" t="s">
        <v>201</v>
      </c>
      <c r="AF43" s="76" t="s">
        <v>63</v>
      </c>
      <c r="AG43" s="65" t="s">
        <v>64</v>
      </c>
    </row>
    <row r="44" spans="1:33" s="78" customFormat="1" ht="50.25" customHeight="1" x14ac:dyDescent="0.25">
      <c r="A44" s="61" t="s">
        <v>135</v>
      </c>
      <c r="B44" s="62">
        <v>851015003</v>
      </c>
      <c r="C44" s="63" t="s">
        <v>223</v>
      </c>
      <c r="D44" s="64">
        <v>43318</v>
      </c>
      <c r="E44" s="65" t="s">
        <v>74</v>
      </c>
      <c r="F44" s="66" t="s">
        <v>75</v>
      </c>
      <c r="G44" s="65" t="s">
        <v>48</v>
      </c>
      <c r="H44" s="67">
        <v>60000000</v>
      </c>
      <c r="I44" s="67">
        <v>6000000</v>
      </c>
      <c r="J44" s="66" t="s">
        <v>76</v>
      </c>
      <c r="K44" s="66" t="s">
        <v>68</v>
      </c>
      <c r="L44" s="62" t="s">
        <v>51</v>
      </c>
      <c r="M44" s="62" t="s">
        <v>52</v>
      </c>
      <c r="N44" s="68" t="s">
        <v>188</v>
      </c>
      <c r="O44" s="69" t="s">
        <v>54</v>
      </c>
      <c r="P44" s="65" t="s">
        <v>203</v>
      </c>
      <c r="Q44" s="65" t="s">
        <v>195</v>
      </c>
      <c r="R44" s="65" t="s">
        <v>204</v>
      </c>
      <c r="S44" s="65" t="s">
        <v>205</v>
      </c>
      <c r="T44" s="65" t="s">
        <v>206</v>
      </c>
      <c r="U44" s="70" t="s">
        <v>183</v>
      </c>
      <c r="V44" s="71"/>
      <c r="W44" s="72"/>
      <c r="X44" s="73"/>
      <c r="Y44" s="74"/>
      <c r="Z44" s="74"/>
      <c r="AA44" s="75" t="str">
        <f t="shared" si="0"/>
        <v/>
      </c>
      <c r="AB44" s="70"/>
      <c r="AC44" s="70"/>
      <c r="AD44" s="70"/>
      <c r="AE44" s="70" t="s">
        <v>208</v>
      </c>
      <c r="AF44" s="76" t="s">
        <v>63</v>
      </c>
      <c r="AG44" s="65" t="s">
        <v>64</v>
      </c>
    </row>
    <row r="45" spans="1:33" s="78" customFormat="1" ht="50.25" customHeight="1" x14ac:dyDescent="0.25">
      <c r="A45" s="61" t="s">
        <v>135</v>
      </c>
      <c r="B45" s="62">
        <v>80121610</v>
      </c>
      <c r="C45" s="63" t="s">
        <v>224</v>
      </c>
      <c r="D45" s="64">
        <v>43103</v>
      </c>
      <c r="E45" s="65" t="s">
        <v>80</v>
      </c>
      <c r="F45" s="66" t="s">
        <v>225</v>
      </c>
      <c r="G45" s="65" t="s">
        <v>48</v>
      </c>
      <c r="H45" s="67">
        <v>30000000</v>
      </c>
      <c r="I45" s="67">
        <v>3000000</v>
      </c>
      <c r="J45" s="66" t="s">
        <v>76</v>
      </c>
      <c r="K45" s="66" t="s">
        <v>68</v>
      </c>
      <c r="L45" s="62" t="s">
        <v>51</v>
      </c>
      <c r="M45" s="62" t="s">
        <v>52</v>
      </c>
      <c r="N45" s="68" t="s">
        <v>53</v>
      </c>
      <c r="O45" s="69" t="s">
        <v>54</v>
      </c>
      <c r="P45" s="65" t="s">
        <v>68</v>
      </c>
      <c r="Q45" s="65" t="s">
        <v>68</v>
      </c>
      <c r="R45" s="65" t="s">
        <v>68</v>
      </c>
      <c r="S45" s="65" t="s">
        <v>68</v>
      </c>
      <c r="T45" s="65" t="s">
        <v>68</v>
      </c>
      <c r="U45" s="70" t="s">
        <v>68</v>
      </c>
      <c r="V45" s="71">
        <v>8057</v>
      </c>
      <c r="W45" s="72">
        <v>20796</v>
      </c>
      <c r="X45" s="73">
        <v>43123</v>
      </c>
      <c r="Y45" s="74" t="s">
        <v>226</v>
      </c>
      <c r="Z45" s="74" t="s">
        <v>227</v>
      </c>
      <c r="AA45" s="75">
        <f t="shared" si="0"/>
        <v>1</v>
      </c>
      <c r="AB45" s="70" t="s">
        <v>228</v>
      </c>
      <c r="AC45" s="70" t="s">
        <v>61</v>
      </c>
      <c r="AD45" s="70"/>
      <c r="AE45" s="70" t="s">
        <v>229</v>
      </c>
      <c r="AF45" s="76" t="s">
        <v>63</v>
      </c>
      <c r="AG45" s="65" t="s">
        <v>64</v>
      </c>
    </row>
    <row r="46" spans="1:33" s="78" customFormat="1" ht="50.25" customHeight="1" x14ac:dyDescent="0.25">
      <c r="A46" s="61" t="s">
        <v>135</v>
      </c>
      <c r="B46" s="62">
        <v>46181500</v>
      </c>
      <c r="C46" s="63" t="s">
        <v>230</v>
      </c>
      <c r="D46" s="64">
        <v>43228</v>
      </c>
      <c r="E46" s="65" t="s">
        <v>231</v>
      </c>
      <c r="F46" s="66" t="s">
        <v>220</v>
      </c>
      <c r="G46" s="65" t="s">
        <v>48</v>
      </c>
      <c r="H46" s="67">
        <v>100000000</v>
      </c>
      <c r="I46" s="67">
        <v>100000000</v>
      </c>
      <c r="J46" s="66" t="s">
        <v>76</v>
      </c>
      <c r="K46" s="66" t="s">
        <v>68</v>
      </c>
      <c r="L46" s="62" t="s">
        <v>51</v>
      </c>
      <c r="M46" s="62" t="s">
        <v>52</v>
      </c>
      <c r="N46" s="68" t="s">
        <v>53</v>
      </c>
      <c r="O46" s="69" t="s">
        <v>54</v>
      </c>
      <c r="P46" s="65" t="s">
        <v>203</v>
      </c>
      <c r="Q46" s="65" t="s">
        <v>195</v>
      </c>
      <c r="R46" s="65" t="s">
        <v>204</v>
      </c>
      <c r="S46" s="65" t="s">
        <v>205</v>
      </c>
      <c r="T46" s="65" t="s">
        <v>206</v>
      </c>
      <c r="U46" s="70" t="s">
        <v>183</v>
      </c>
      <c r="V46" s="71"/>
      <c r="W46" s="72">
        <v>21421</v>
      </c>
      <c r="X46" s="73"/>
      <c r="Y46" s="74"/>
      <c r="Z46" s="74"/>
      <c r="AA46" s="75">
        <f t="shared" si="0"/>
        <v>0</v>
      </c>
      <c r="AB46" s="70"/>
      <c r="AC46" s="70"/>
      <c r="AD46" s="70" t="s">
        <v>232</v>
      </c>
      <c r="AE46" s="70" t="s">
        <v>192</v>
      </c>
      <c r="AF46" s="76" t="s">
        <v>63</v>
      </c>
      <c r="AG46" s="65" t="s">
        <v>64</v>
      </c>
    </row>
    <row r="47" spans="1:33" s="78" customFormat="1" ht="50.25" customHeight="1" x14ac:dyDescent="0.25">
      <c r="A47" s="61" t="s">
        <v>135</v>
      </c>
      <c r="B47" s="62">
        <v>81112211</v>
      </c>
      <c r="C47" s="63" t="s">
        <v>233</v>
      </c>
      <c r="D47" s="64">
        <v>43289</v>
      </c>
      <c r="E47" s="65" t="s">
        <v>80</v>
      </c>
      <c r="F47" s="66" t="s">
        <v>97</v>
      </c>
      <c r="G47" s="65" t="s">
        <v>48</v>
      </c>
      <c r="H47" s="67">
        <v>1433303862</v>
      </c>
      <c r="I47" s="67">
        <v>1433303862</v>
      </c>
      <c r="J47" s="66" t="s">
        <v>76</v>
      </c>
      <c r="K47" s="66" t="s">
        <v>68</v>
      </c>
      <c r="L47" s="62" t="s">
        <v>51</v>
      </c>
      <c r="M47" s="62" t="s">
        <v>52</v>
      </c>
      <c r="N47" s="68" t="s">
        <v>188</v>
      </c>
      <c r="O47" s="69" t="s">
        <v>54</v>
      </c>
      <c r="P47" s="65" t="s">
        <v>87</v>
      </c>
      <c r="Q47" s="65" t="s">
        <v>88</v>
      </c>
      <c r="R47" s="65" t="s">
        <v>89</v>
      </c>
      <c r="S47" s="65"/>
      <c r="T47" s="65" t="s">
        <v>89</v>
      </c>
      <c r="U47" s="70" t="s">
        <v>91</v>
      </c>
      <c r="V47" s="71"/>
      <c r="W47" s="72">
        <v>21451</v>
      </c>
      <c r="X47" s="73"/>
      <c r="Y47" s="74"/>
      <c r="Z47" s="74"/>
      <c r="AA47" s="75">
        <f t="shared" si="0"/>
        <v>0</v>
      </c>
      <c r="AB47" s="70"/>
      <c r="AC47" s="70"/>
      <c r="AD47" s="70"/>
      <c r="AE47" s="70" t="s">
        <v>234</v>
      </c>
      <c r="AF47" s="76" t="s">
        <v>63</v>
      </c>
      <c r="AG47" s="65" t="s">
        <v>64</v>
      </c>
    </row>
    <row r="48" spans="1:33" s="78" customFormat="1" ht="50.25" customHeight="1" x14ac:dyDescent="0.25">
      <c r="A48" s="61" t="s">
        <v>135</v>
      </c>
      <c r="B48" s="62">
        <v>43231500</v>
      </c>
      <c r="C48" s="63" t="s">
        <v>235</v>
      </c>
      <c r="D48" s="64">
        <v>43424</v>
      </c>
      <c r="E48" s="65" t="s">
        <v>121</v>
      </c>
      <c r="F48" s="66" t="s">
        <v>236</v>
      </c>
      <c r="G48" s="65" t="s">
        <v>48</v>
      </c>
      <c r="H48" s="67">
        <v>53968021</v>
      </c>
      <c r="I48" s="67">
        <v>53968021</v>
      </c>
      <c r="J48" s="66" t="s">
        <v>76</v>
      </c>
      <c r="K48" s="66" t="s">
        <v>68</v>
      </c>
      <c r="L48" s="62" t="s">
        <v>51</v>
      </c>
      <c r="M48" s="62" t="s">
        <v>52</v>
      </c>
      <c r="N48" s="68" t="s">
        <v>237</v>
      </c>
      <c r="O48" s="69" t="s">
        <v>54</v>
      </c>
      <c r="P48" s="65" t="s">
        <v>87</v>
      </c>
      <c r="Q48" s="65" t="s">
        <v>88</v>
      </c>
      <c r="R48" s="65" t="s">
        <v>89</v>
      </c>
      <c r="S48" s="65"/>
      <c r="T48" s="65" t="s">
        <v>89</v>
      </c>
      <c r="U48" s="70" t="s">
        <v>91</v>
      </c>
      <c r="V48" s="71"/>
      <c r="W48" s="72">
        <v>21452</v>
      </c>
      <c r="X48" s="73"/>
      <c r="Y48" s="74"/>
      <c r="Z48" s="74"/>
      <c r="AA48" s="75">
        <f t="shared" si="0"/>
        <v>0</v>
      </c>
      <c r="AB48" s="70"/>
      <c r="AC48" s="70"/>
      <c r="AD48" s="70"/>
      <c r="AE48" s="70" t="s">
        <v>109</v>
      </c>
      <c r="AF48" s="76" t="s">
        <v>63</v>
      </c>
      <c r="AG48" s="65" t="s">
        <v>64</v>
      </c>
    </row>
    <row r="49" spans="1:33" s="78" customFormat="1" ht="50.25" customHeight="1" x14ac:dyDescent="0.25">
      <c r="A49" s="61" t="s">
        <v>238</v>
      </c>
      <c r="B49" s="62">
        <v>81112217</v>
      </c>
      <c r="C49" s="63" t="s">
        <v>239</v>
      </c>
      <c r="D49" s="64">
        <v>43297</v>
      </c>
      <c r="E49" s="65" t="s">
        <v>240</v>
      </c>
      <c r="F49" s="66" t="s">
        <v>97</v>
      </c>
      <c r="G49" s="65" t="s">
        <v>241</v>
      </c>
      <c r="H49" s="67">
        <v>150000000</v>
      </c>
      <c r="I49" s="67" t="s">
        <v>68</v>
      </c>
      <c r="J49" s="66" t="s">
        <v>76</v>
      </c>
      <c r="K49" s="66" t="s">
        <v>68</v>
      </c>
      <c r="L49" s="62" t="s">
        <v>242</v>
      </c>
      <c r="M49" s="62" t="s">
        <v>243</v>
      </c>
      <c r="N49" s="68">
        <v>3838625</v>
      </c>
      <c r="O49" s="69" t="s">
        <v>244</v>
      </c>
      <c r="P49" s="65" t="s">
        <v>245</v>
      </c>
      <c r="Q49" s="65" t="s">
        <v>246</v>
      </c>
      <c r="R49" s="65" t="s">
        <v>247</v>
      </c>
      <c r="S49" s="65"/>
      <c r="T49" s="65"/>
      <c r="U49" s="70"/>
      <c r="V49" s="71"/>
      <c r="W49" s="72"/>
      <c r="X49" s="73"/>
      <c r="Y49" s="74"/>
      <c r="Z49" s="74"/>
      <c r="AA49" s="75" t="str">
        <f t="shared" si="0"/>
        <v/>
      </c>
      <c r="AB49" s="70"/>
      <c r="AC49" s="70"/>
      <c r="AD49" s="70"/>
      <c r="AE49" s="70" t="s">
        <v>242</v>
      </c>
      <c r="AF49" s="76" t="s">
        <v>63</v>
      </c>
      <c r="AG49" s="65" t="s">
        <v>248</v>
      </c>
    </row>
    <row r="50" spans="1:33" s="78" customFormat="1" ht="50.25" customHeight="1" x14ac:dyDescent="0.25">
      <c r="A50" s="61" t="s">
        <v>238</v>
      </c>
      <c r="B50" s="62">
        <v>60103600</v>
      </c>
      <c r="C50" s="63" t="s">
        <v>249</v>
      </c>
      <c r="D50" s="64">
        <v>43282</v>
      </c>
      <c r="E50" s="65" t="s">
        <v>171</v>
      </c>
      <c r="F50" s="66" t="s">
        <v>250</v>
      </c>
      <c r="G50" s="65" t="s">
        <v>241</v>
      </c>
      <c r="H50" s="67">
        <v>53262564</v>
      </c>
      <c r="I50" s="67" t="s">
        <v>68</v>
      </c>
      <c r="J50" s="66" t="s">
        <v>76</v>
      </c>
      <c r="K50" s="66" t="s">
        <v>68</v>
      </c>
      <c r="L50" s="62" t="s">
        <v>251</v>
      </c>
      <c r="M50" s="62" t="s">
        <v>243</v>
      </c>
      <c r="N50" s="68">
        <v>3839545</v>
      </c>
      <c r="O50" s="69" t="s">
        <v>252</v>
      </c>
      <c r="P50" s="65" t="s">
        <v>245</v>
      </c>
      <c r="Q50" s="65" t="s">
        <v>253</v>
      </c>
      <c r="R50" s="65" t="s">
        <v>254</v>
      </c>
      <c r="S50" s="65"/>
      <c r="T50" s="65"/>
      <c r="U50" s="70"/>
      <c r="V50" s="71"/>
      <c r="W50" s="72"/>
      <c r="X50" s="73"/>
      <c r="Y50" s="74"/>
      <c r="Z50" s="74"/>
      <c r="AA50" s="75" t="str">
        <f t="shared" si="0"/>
        <v/>
      </c>
      <c r="AB50" s="70"/>
      <c r="AC50" s="70"/>
      <c r="AD50" s="70"/>
      <c r="AE50" s="70" t="s">
        <v>255</v>
      </c>
      <c r="AF50" s="76" t="s">
        <v>63</v>
      </c>
      <c r="AG50" s="65" t="s">
        <v>248</v>
      </c>
    </row>
    <row r="51" spans="1:33" s="78" customFormat="1" ht="50.25" customHeight="1" x14ac:dyDescent="0.25">
      <c r="A51" s="61" t="s">
        <v>238</v>
      </c>
      <c r="B51" s="62">
        <v>80111620</v>
      </c>
      <c r="C51" s="63" t="s">
        <v>256</v>
      </c>
      <c r="D51" s="64">
        <v>43282</v>
      </c>
      <c r="E51" s="65" t="s">
        <v>257</v>
      </c>
      <c r="F51" s="66" t="s">
        <v>97</v>
      </c>
      <c r="G51" s="65" t="s">
        <v>241</v>
      </c>
      <c r="H51" s="67">
        <v>18024762</v>
      </c>
      <c r="I51" s="67" t="s">
        <v>68</v>
      </c>
      <c r="J51" s="66" t="s">
        <v>76</v>
      </c>
      <c r="K51" s="66" t="s">
        <v>68</v>
      </c>
      <c r="L51" s="62" t="s">
        <v>258</v>
      </c>
      <c r="M51" s="62" t="s">
        <v>259</v>
      </c>
      <c r="N51" s="68" t="s">
        <v>260</v>
      </c>
      <c r="O51" s="69" t="s">
        <v>261</v>
      </c>
      <c r="P51" s="65" t="s">
        <v>245</v>
      </c>
      <c r="Q51" s="65" t="s">
        <v>262</v>
      </c>
      <c r="R51" s="65" t="s">
        <v>263</v>
      </c>
      <c r="S51" s="65"/>
      <c r="T51" s="65"/>
      <c r="U51" s="70"/>
      <c r="V51" s="71"/>
      <c r="W51" s="72"/>
      <c r="X51" s="73"/>
      <c r="Y51" s="74"/>
      <c r="Z51" s="74"/>
      <c r="AA51" s="75" t="str">
        <f t="shared" si="0"/>
        <v/>
      </c>
      <c r="AB51" s="70"/>
      <c r="AC51" s="70"/>
      <c r="AD51" s="70"/>
      <c r="AE51" s="70" t="s">
        <v>258</v>
      </c>
      <c r="AF51" s="76" t="s">
        <v>63</v>
      </c>
      <c r="AG51" s="65" t="s">
        <v>248</v>
      </c>
    </row>
    <row r="52" spans="1:33" s="78" customFormat="1" ht="50.25" customHeight="1" x14ac:dyDescent="0.25">
      <c r="A52" s="61" t="s">
        <v>238</v>
      </c>
      <c r="B52" s="62">
        <v>84111502</v>
      </c>
      <c r="C52" s="63" t="s">
        <v>264</v>
      </c>
      <c r="D52" s="64">
        <v>43160</v>
      </c>
      <c r="E52" s="65" t="s">
        <v>257</v>
      </c>
      <c r="F52" s="66" t="s">
        <v>250</v>
      </c>
      <c r="G52" s="65" t="s">
        <v>241</v>
      </c>
      <c r="H52" s="67">
        <v>20000000</v>
      </c>
      <c r="I52" s="67" t="s">
        <v>68</v>
      </c>
      <c r="J52" s="66" t="s">
        <v>76</v>
      </c>
      <c r="K52" s="66" t="s">
        <v>68</v>
      </c>
      <c r="L52" s="62" t="s">
        <v>265</v>
      </c>
      <c r="M52" s="62" t="s">
        <v>243</v>
      </c>
      <c r="N52" s="68" t="s">
        <v>266</v>
      </c>
      <c r="O52" s="69" t="s">
        <v>267</v>
      </c>
      <c r="P52" s="65" t="s">
        <v>245</v>
      </c>
      <c r="Q52" s="65" t="s">
        <v>253</v>
      </c>
      <c r="R52" s="65" t="s">
        <v>254</v>
      </c>
      <c r="S52" s="65"/>
      <c r="T52" s="65"/>
      <c r="U52" s="70"/>
      <c r="V52" s="71"/>
      <c r="W52" s="72"/>
      <c r="X52" s="73"/>
      <c r="Y52" s="74"/>
      <c r="Z52" s="74"/>
      <c r="AA52" s="75" t="str">
        <f t="shared" si="0"/>
        <v/>
      </c>
      <c r="AB52" s="70"/>
      <c r="AC52" s="70"/>
      <c r="AD52" s="70"/>
      <c r="AE52" s="70" t="s">
        <v>265</v>
      </c>
      <c r="AF52" s="76" t="s">
        <v>63</v>
      </c>
      <c r="AG52" s="65" t="s">
        <v>248</v>
      </c>
    </row>
    <row r="53" spans="1:33" s="78" customFormat="1" ht="50.25" customHeight="1" x14ac:dyDescent="0.25">
      <c r="A53" s="61" t="s">
        <v>268</v>
      </c>
      <c r="B53" s="62">
        <v>86121502</v>
      </c>
      <c r="C53" s="63" t="s">
        <v>269</v>
      </c>
      <c r="D53" s="64">
        <v>43101</v>
      </c>
      <c r="E53" s="65" t="s">
        <v>270</v>
      </c>
      <c r="F53" s="66" t="s">
        <v>138</v>
      </c>
      <c r="G53" s="65" t="s">
        <v>271</v>
      </c>
      <c r="H53" s="67">
        <v>12378434261</v>
      </c>
      <c r="I53" s="67">
        <v>12378434261</v>
      </c>
      <c r="J53" s="66" t="s">
        <v>76</v>
      </c>
      <c r="K53" s="66" t="s">
        <v>68</v>
      </c>
      <c r="L53" s="62" t="s">
        <v>272</v>
      </c>
      <c r="M53" s="62" t="s">
        <v>273</v>
      </c>
      <c r="N53" s="68" t="s">
        <v>274</v>
      </c>
      <c r="O53" s="69" t="s">
        <v>275</v>
      </c>
      <c r="P53" s="65" t="s">
        <v>276</v>
      </c>
      <c r="Q53" s="65" t="s">
        <v>277</v>
      </c>
      <c r="R53" s="65" t="s">
        <v>278</v>
      </c>
      <c r="S53" s="65" t="s">
        <v>279</v>
      </c>
      <c r="T53" s="65" t="s">
        <v>277</v>
      </c>
      <c r="U53" s="70" t="s">
        <v>280</v>
      </c>
      <c r="V53" s="71">
        <v>8020</v>
      </c>
      <c r="W53" s="72">
        <v>19976</v>
      </c>
      <c r="X53" s="73">
        <v>43119</v>
      </c>
      <c r="Y53" s="74" t="s">
        <v>68</v>
      </c>
      <c r="Z53" s="74">
        <v>4600008027</v>
      </c>
      <c r="AA53" s="75">
        <f t="shared" si="0"/>
        <v>1</v>
      </c>
      <c r="AB53" s="70" t="s">
        <v>281</v>
      </c>
      <c r="AC53" s="70" t="s">
        <v>61</v>
      </c>
      <c r="AD53" s="70"/>
      <c r="AE53" s="70" t="s">
        <v>282</v>
      </c>
      <c r="AF53" s="76" t="s">
        <v>283</v>
      </c>
      <c r="AG53" s="65" t="s">
        <v>284</v>
      </c>
    </row>
    <row r="54" spans="1:33" s="78" customFormat="1" ht="50.25" customHeight="1" x14ac:dyDescent="0.25">
      <c r="A54" s="61" t="s">
        <v>268</v>
      </c>
      <c r="B54" s="62">
        <v>86121502</v>
      </c>
      <c r="C54" s="63" t="s">
        <v>285</v>
      </c>
      <c r="D54" s="64">
        <v>43101</v>
      </c>
      <c r="E54" s="65" t="s">
        <v>270</v>
      </c>
      <c r="F54" s="66" t="s">
        <v>138</v>
      </c>
      <c r="G54" s="65" t="s">
        <v>271</v>
      </c>
      <c r="H54" s="67">
        <v>12947541528</v>
      </c>
      <c r="I54" s="67">
        <v>12947541528</v>
      </c>
      <c r="J54" s="66" t="s">
        <v>76</v>
      </c>
      <c r="K54" s="66" t="s">
        <v>68</v>
      </c>
      <c r="L54" s="62" t="s">
        <v>272</v>
      </c>
      <c r="M54" s="62" t="s">
        <v>273</v>
      </c>
      <c r="N54" s="68" t="s">
        <v>274</v>
      </c>
      <c r="O54" s="69" t="s">
        <v>275</v>
      </c>
      <c r="P54" s="65" t="s">
        <v>276</v>
      </c>
      <c r="Q54" s="65" t="s">
        <v>277</v>
      </c>
      <c r="R54" s="65" t="s">
        <v>278</v>
      </c>
      <c r="S54" s="65" t="s">
        <v>279</v>
      </c>
      <c r="T54" s="65" t="s">
        <v>277</v>
      </c>
      <c r="U54" s="70" t="s">
        <v>280</v>
      </c>
      <c r="V54" s="71">
        <v>8034</v>
      </c>
      <c r="W54" s="72">
        <v>19977</v>
      </c>
      <c r="X54" s="73">
        <v>43119</v>
      </c>
      <c r="Y54" s="74" t="s">
        <v>68</v>
      </c>
      <c r="Z54" s="74">
        <v>4600008025</v>
      </c>
      <c r="AA54" s="75">
        <f t="shared" si="0"/>
        <v>1</v>
      </c>
      <c r="AB54" s="70" t="s">
        <v>286</v>
      </c>
      <c r="AC54" s="70" t="s">
        <v>61</v>
      </c>
      <c r="AD54" s="70"/>
      <c r="AE54" s="70" t="s">
        <v>287</v>
      </c>
      <c r="AF54" s="76" t="s">
        <v>283</v>
      </c>
      <c r="AG54" s="65" t="s">
        <v>284</v>
      </c>
    </row>
    <row r="55" spans="1:33" s="78" customFormat="1" ht="50.25" customHeight="1" x14ac:dyDescent="0.25">
      <c r="A55" s="61" t="s">
        <v>268</v>
      </c>
      <c r="B55" s="62">
        <v>86121502</v>
      </c>
      <c r="C55" s="63" t="s">
        <v>288</v>
      </c>
      <c r="D55" s="64">
        <v>43101</v>
      </c>
      <c r="E55" s="65" t="s">
        <v>270</v>
      </c>
      <c r="F55" s="66" t="s">
        <v>138</v>
      </c>
      <c r="G55" s="65" t="s">
        <v>271</v>
      </c>
      <c r="H55" s="67">
        <v>12101618625</v>
      </c>
      <c r="I55" s="67">
        <v>12101618625</v>
      </c>
      <c r="J55" s="66" t="s">
        <v>76</v>
      </c>
      <c r="K55" s="66" t="s">
        <v>68</v>
      </c>
      <c r="L55" s="62" t="s">
        <v>272</v>
      </c>
      <c r="M55" s="62" t="s">
        <v>273</v>
      </c>
      <c r="N55" s="68" t="s">
        <v>274</v>
      </c>
      <c r="O55" s="69" t="s">
        <v>275</v>
      </c>
      <c r="P55" s="65" t="s">
        <v>276</v>
      </c>
      <c r="Q55" s="65" t="s">
        <v>277</v>
      </c>
      <c r="R55" s="65" t="s">
        <v>278</v>
      </c>
      <c r="S55" s="65" t="s">
        <v>279</v>
      </c>
      <c r="T55" s="65" t="s">
        <v>277</v>
      </c>
      <c r="U55" s="70" t="s">
        <v>280</v>
      </c>
      <c r="V55" s="71">
        <v>8042</v>
      </c>
      <c r="W55" s="72">
        <v>19978</v>
      </c>
      <c r="X55" s="73">
        <v>43122</v>
      </c>
      <c r="Y55" s="74" t="s">
        <v>68</v>
      </c>
      <c r="Z55" s="74">
        <v>4600008028</v>
      </c>
      <c r="AA55" s="75">
        <f t="shared" si="0"/>
        <v>1</v>
      </c>
      <c r="AB55" s="70" t="s">
        <v>289</v>
      </c>
      <c r="AC55" s="70" t="s">
        <v>61</v>
      </c>
      <c r="AD55" s="70"/>
      <c r="AE55" s="70" t="s">
        <v>290</v>
      </c>
      <c r="AF55" s="76" t="s">
        <v>283</v>
      </c>
      <c r="AG55" s="65" t="s">
        <v>284</v>
      </c>
    </row>
    <row r="56" spans="1:33" s="78" customFormat="1" ht="50.25" customHeight="1" x14ac:dyDescent="0.25">
      <c r="A56" s="61" t="s">
        <v>268</v>
      </c>
      <c r="B56" s="62">
        <v>86121503</v>
      </c>
      <c r="C56" s="63" t="s">
        <v>291</v>
      </c>
      <c r="D56" s="64">
        <v>43101</v>
      </c>
      <c r="E56" s="65" t="s">
        <v>270</v>
      </c>
      <c r="F56" s="66" t="s">
        <v>138</v>
      </c>
      <c r="G56" s="65" t="s">
        <v>271</v>
      </c>
      <c r="H56" s="67">
        <v>470971544</v>
      </c>
      <c r="I56" s="67">
        <v>470971544</v>
      </c>
      <c r="J56" s="66" t="s">
        <v>76</v>
      </c>
      <c r="K56" s="66" t="s">
        <v>68</v>
      </c>
      <c r="L56" s="62" t="s">
        <v>272</v>
      </c>
      <c r="M56" s="62" t="s">
        <v>273</v>
      </c>
      <c r="N56" s="68" t="s">
        <v>274</v>
      </c>
      <c r="O56" s="69" t="s">
        <v>275</v>
      </c>
      <c r="P56" s="65" t="s">
        <v>276</v>
      </c>
      <c r="Q56" s="65" t="s">
        <v>277</v>
      </c>
      <c r="R56" s="65" t="s">
        <v>278</v>
      </c>
      <c r="S56" s="65" t="s">
        <v>279</v>
      </c>
      <c r="T56" s="65" t="s">
        <v>277</v>
      </c>
      <c r="U56" s="70" t="s">
        <v>280</v>
      </c>
      <c r="V56" s="71">
        <v>8022</v>
      </c>
      <c r="W56" s="72">
        <v>19979</v>
      </c>
      <c r="X56" s="73">
        <v>43119</v>
      </c>
      <c r="Y56" s="74" t="s">
        <v>68</v>
      </c>
      <c r="Z56" s="74">
        <v>4600008023</v>
      </c>
      <c r="AA56" s="75">
        <f t="shared" si="0"/>
        <v>1</v>
      </c>
      <c r="AB56" s="70" t="s">
        <v>292</v>
      </c>
      <c r="AC56" s="70" t="s">
        <v>61</v>
      </c>
      <c r="AD56" s="70"/>
      <c r="AE56" s="70" t="s">
        <v>293</v>
      </c>
      <c r="AF56" s="76" t="s">
        <v>63</v>
      </c>
      <c r="AG56" s="65" t="s">
        <v>284</v>
      </c>
    </row>
    <row r="57" spans="1:33" s="78" customFormat="1" ht="50.25" customHeight="1" x14ac:dyDescent="0.25">
      <c r="A57" s="61" t="s">
        <v>268</v>
      </c>
      <c r="B57" s="62">
        <v>86121503</v>
      </c>
      <c r="C57" s="63" t="s">
        <v>294</v>
      </c>
      <c r="D57" s="64">
        <v>43101</v>
      </c>
      <c r="E57" s="65" t="s">
        <v>270</v>
      </c>
      <c r="F57" s="66" t="s">
        <v>138</v>
      </c>
      <c r="G57" s="65" t="s">
        <v>271</v>
      </c>
      <c r="H57" s="67">
        <v>1055808966</v>
      </c>
      <c r="I57" s="67">
        <v>1055808966</v>
      </c>
      <c r="J57" s="66" t="s">
        <v>76</v>
      </c>
      <c r="K57" s="66" t="s">
        <v>68</v>
      </c>
      <c r="L57" s="62" t="s">
        <v>272</v>
      </c>
      <c r="M57" s="62" t="s">
        <v>273</v>
      </c>
      <c r="N57" s="68" t="s">
        <v>274</v>
      </c>
      <c r="O57" s="69" t="s">
        <v>275</v>
      </c>
      <c r="P57" s="65" t="s">
        <v>276</v>
      </c>
      <c r="Q57" s="65" t="s">
        <v>277</v>
      </c>
      <c r="R57" s="65" t="s">
        <v>278</v>
      </c>
      <c r="S57" s="65" t="s">
        <v>279</v>
      </c>
      <c r="T57" s="65" t="s">
        <v>277</v>
      </c>
      <c r="U57" s="70" t="s">
        <v>280</v>
      </c>
      <c r="V57" s="71">
        <v>8021</v>
      </c>
      <c r="W57" s="72">
        <v>19980</v>
      </c>
      <c r="X57" s="73">
        <v>43119</v>
      </c>
      <c r="Y57" s="74" t="s">
        <v>68</v>
      </c>
      <c r="Z57" s="74">
        <v>4600008029</v>
      </c>
      <c r="AA57" s="75">
        <f t="shared" si="0"/>
        <v>1</v>
      </c>
      <c r="AB57" s="70" t="s">
        <v>295</v>
      </c>
      <c r="AC57" s="70" t="s">
        <v>61</v>
      </c>
      <c r="AD57" s="70"/>
      <c r="AE57" s="70" t="s">
        <v>296</v>
      </c>
      <c r="AF57" s="76" t="s">
        <v>63</v>
      </c>
      <c r="AG57" s="65" t="s">
        <v>284</v>
      </c>
    </row>
    <row r="58" spans="1:33" s="78" customFormat="1" ht="50.25" customHeight="1" x14ac:dyDescent="0.25">
      <c r="A58" s="61" t="s">
        <v>268</v>
      </c>
      <c r="B58" s="62">
        <v>86141501</v>
      </c>
      <c r="C58" s="63" t="s">
        <v>297</v>
      </c>
      <c r="D58" s="64">
        <v>43160</v>
      </c>
      <c r="E58" s="65" t="s">
        <v>298</v>
      </c>
      <c r="F58" s="66" t="s">
        <v>220</v>
      </c>
      <c r="G58" s="65" t="s">
        <v>299</v>
      </c>
      <c r="H58" s="67">
        <v>310998452</v>
      </c>
      <c r="I58" s="67">
        <v>310998452</v>
      </c>
      <c r="J58" s="66" t="s">
        <v>76</v>
      </c>
      <c r="K58" s="66" t="s">
        <v>68</v>
      </c>
      <c r="L58" s="62" t="s">
        <v>300</v>
      </c>
      <c r="M58" s="62" t="s">
        <v>301</v>
      </c>
      <c r="N58" s="68">
        <v>3838561</v>
      </c>
      <c r="O58" s="69" t="s">
        <v>302</v>
      </c>
      <c r="P58" s="65" t="s">
        <v>303</v>
      </c>
      <c r="Q58" s="65" t="s">
        <v>304</v>
      </c>
      <c r="R58" s="65" t="s">
        <v>305</v>
      </c>
      <c r="S58" s="65" t="s">
        <v>306</v>
      </c>
      <c r="T58" s="65" t="s">
        <v>307</v>
      </c>
      <c r="U58" s="70" t="s">
        <v>308</v>
      </c>
      <c r="V58" s="71">
        <v>8060</v>
      </c>
      <c r="W58" s="72">
        <v>20062</v>
      </c>
      <c r="X58" s="73">
        <v>43165</v>
      </c>
      <c r="Y58" s="74" t="s">
        <v>309</v>
      </c>
      <c r="Z58" s="74">
        <v>4600008109</v>
      </c>
      <c r="AA58" s="75">
        <f t="shared" si="0"/>
        <v>1</v>
      </c>
      <c r="AB58" s="70" t="s">
        <v>310</v>
      </c>
      <c r="AC58" s="70" t="s">
        <v>111</v>
      </c>
      <c r="AD58" s="70"/>
      <c r="AE58" s="70" t="s">
        <v>311</v>
      </c>
      <c r="AF58" s="76" t="s">
        <v>63</v>
      </c>
      <c r="AG58" s="65" t="s">
        <v>284</v>
      </c>
    </row>
    <row r="59" spans="1:33" s="78" customFormat="1" ht="50.25" customHeight="1" x14ac:dyDescent="0.25">
      <c r="A59" s="61" t="s">
        <v>268</v>
      </c>
      <c r="B59" s="62">
        <v>86121504</v>
      </c>
      <c r="C59" s="63" t="s">
        <v>312</v>
      </c>
      <c r="D59" s="64">
        <v>43101</v>
      </c>
      <c r="E59" s="65" t="s">
        <v>313</v>
      </c>
      <c r="F59" s="66" t="s">
        <v>138</v>
      </c>
      <c r="G59" s="65" t="s">
        <v>314</v>
      </c>
      <c r="H59" s="67">
        <v>640000000</v>
      </c>
      <c r="I59" s="67">
        <v>640000000</v>
      </c>
      <c r="J59" s="66" t="s">
        <v>76</v>
      </c>
      <c r="K59" s="66" t="s">
        <v>68</v>
      </c>
      <c r="L59" s="62" t="s">
        <v>315</v>
      </c>
      <c r="M59" s="62" t="s">
        <v>316</v>
      </c>
      <c r="N59" s="68">
        <v>3835510</v>
      </c>
      <c r="O59" s="69" t="s">
        <v>317</v>
      </c>
      <c r="P59" s="65" t="s">
        <v>318</v>
      </c>
      <c r="Q59" s="65" t="s">
        <v>319</v>
      </c>
      <c r="R59" s="65" t="s">
        <v>320</v>
      </c>
      <c r="S59" s="65">
        <v>20179</v>
      </c>
      <c r="T59" s="65" t="s">
        <v>319</v>
      </c>
      <c r="U59" s="70" t="s">
        <v>321</v>
      </c>
      <c r="V59" s="71">
        <v>8061</v>
      </c>
      <c r="W59" s="72">
        <v>20521</v>
      </c>
      <c r="X59" s="73">
        <v>43126</v>
      </c>
      <c r="Y59" s="74" t="s">
        <v>68</v>
      </c>
      <c r="Z59" s="74">
        <v>4600008059</v>
      </c>
      <c r="AA59" s="75">
        <f t="shared" si="0"/>
        <v>1</v>
      </c>
      <c r="AB59" s="70" t="s">
        <v>322</v>
      </c>
      <c r="AC59" s="70" t="s">
        <v>61</v>
      </c>
      <c r="AD59" s="70"/>
      <c r="AE59" s="70" t="s">
        <v>323</v>
      </c>
      <c r="AF59" s="76" t="s">
        <v>283</v>
      </c>
      <c r="AG59" s="65" t="s">
        <v>284</v>
      </c>
    </row>
    <row r="60" spans="1:33" s="78" customFormat="1" ht="50.25" customHeight="1" x14ac:dyDescent="0.25">
      <c r="A60" s="61" t="s">
        <v>268</v>
      </c>
      <c r="B60" s="62">
        <v>86121504</v>
      </c>
      <c r="C60" s="63" t="s">
        <v>324</v>
      </c>
      <c r="D60" s="64">
        <v>43101</v>
      </c>
      <c r="E60" s="65" t="s">
        <v>313</v>
      </c>
      <c r="F60" s="66" t="s">
        <v>138</v>
      </c>
      <c r="G60" s="65" t="s">
        <v>314</v>
      </c>
      <c r="H60" s="67">
        <v>786400000</v>
      </c>
      <c r="I60" s="67">
        <v>786400000</v>
      </c>
      <c r="J60" s="66" t="s">
        <v>76</v>
      </c>
      <c r="K60" s="66" t="s">
        <v>68</v>
      </c>
      <c r="L60" s="62" t="s">
        <v>315</v>
      </c>
      <c r="M60" s="62" t="s">
        <v>316</v>
      </c>
      <c r="N60" s="68">
        <v>3835510</v>
      </c>
      <c r="O60" s="69" t="s">
        <v>317</v>
      </c>
      <c r="P60" s="65" t="s">
        <v>318</v>
      </c>
      <c r="Q60" s="65" t="s">
        <v>319</v>
      </c>
      <c r="R60" s="65" t="s">
        <v>320</v>
      </c>
      <c r="S60" s="65">
        <v>20179</v>
      </c>
      <c r="T60" s="65" t="s">
        <v>319</v>
      </c>
      <c r="U60" s="70" t="s">
        <v>321</v>
      </c>
      <c r="V60" s="71">
        <v>8062</v>
      </c>
      <c r="W60" s="72">
        <v>20522</v>
      </c>
      <c r="X60" s="73">
        <v>43126</v>
      </c>
      <c r="Y60" s="74" t="s">
        <v>68</v>
      </c>
      <c r="Z60" s="74">
        <v>4600008054</v>
      </c>
      <c r="AA60" s="75">
        <f t="shared" si="0"/>
        <v>1</v>
      </c>
      <c r="AB60" s="70" t="s">
        <v>325</v>
      </c>
      <c r="AC60" s="70" t="s">
        <v>61</v>
      </c>
      <c r="AD60" s="70"/>
      <c r="AE60" s="70" t="s">
        <v>326</v>
      </c>
      <c r="AF60" s="76" t="s">
        <v>283</v>
      </c>
      <c r="AG60" s="65" t="s">
        <v>284</v>
      </c>
    </row>
    <row r="61" spans="1:33" s="78" customFormat="1" ht="50.25" customHeight="1" x14ac:dyDescent="0.25">
      <c r="A61" s="61" t="s">
        <v>268</v>
      </c>
      <c r="B61" s="62">
        <v>86121504</v>
      </c>
      <c r="C61" s="63" t="s">
        <v>327</v>
      </c>
      <c r="D61" s="64">
        <v>43101</v>
      </c>
      <c r="E61" s="65" t="s">
        <v>313</v>
      </c>
      <c r="F61" s="66" t="s">
        <v>138</v>
      </c>
      <c r="G61" s="65" t="s">
        <v>314</v>
      </c>
      <c r="H61" s="67">
        <v>713600000</v>
      </c>
      <c r="I61" s="67">
        <v>713600000</v>
      </c>
      <c r="J61" s="66" t="s">
        <v>76</v>
      </c>
      <c r="K61" s="66" t="s">
        <v>68</v>
      </c>
      <c r="L61" s="62" t="s">
        <v>315</v>
      </c>
      <c r="M61" s="62" t="s">
        <v>316</v>
      </c>
      <c r="N61" s="68">
        <v>3835510</v>
      </c>
      <c r="O61" s="69" t="s">
        <v>317</v>
      </c>
      <c r="P61" s="65" t="s">
        <v>318</v>
      </c>
      <c r="Q61" s="65" t="s">
        <v>319</v>
      </c>
      <c r="R61" s="65" t="s">
        <v>320</v>
      </c>
      <c r="S61" s="65">
        <v>20179</v>
      </c>
      <c r="T61" s="65" t="s">
        <v>319</v>
      </c>
      <c r="U61" s="70" t="s">
        <v>321</v>
      </c>
      <c r="V61" s="71">
        <v>8069</v>
      </c>
      <c r="W61" s="72">
        <v>20524</v>
      </c>
      <c r="X61" s="73">
        <v>43126</v>
      </c>
      <c r="Y61" s="74" t="s">
        <v>68</v>
      </c>
      <c r="Z61" s="74">
        <v>4600008052</v>
      </c>
      <c r="AA61" s="75">
        <f t="shared" si="0"/>
        <v>1</v>
      </c>
      <c r="AB61" s="70" t="s">
        <v>328</v>
      </c>
      <c r="AC61" s="70" t="s">
        <v>61</v>
      </c>
      <c r="AD61" s="70"/>
      <c r="AE61" s="70" t="s">
        <v>329</v>
      </c>
      <c r="AF61" s="76" t="s">
        <v>283</v>
      </c>
      <c r="AG61" s="65" t="s">
        <v>284</v>
      </c>
    </row>
    <row r="62" spans="1:33" s="78" customFormat="1" ht="50.25" customHeight="1" x14ac:dyDescent="0.25">
      <c r="A62" s="61" t="s">
        <v>268</v>
      </c>
      <c r="B62" s="62">
        <v>86121504</v>
      </c>
      <c r="C62" s="63" t="s">
        <v>330</v>
      </c>
      <c r="D62" s="64">
        <v>43101</v>
      </c>
      <c r="E62" s="65" t="s">
        <v>313</v>
      </c>
      <c r="F62" s="66" t="s">
        <v>138</v>
      </c>
      <c r="G62" s="65" t="s">
        <v>314</v>
      </c>
      <c r="H62" s="67" t="s">
        <v>331</v>
      </c>
      <c r="I62" s="67">
        <v>729600000</v>
      </c>
      <c r="J62" s="66" t="s">
        <v>76</v>
      </c>
      <c r="K62" s="66" t="s">
        <v>68</v>
      </c>
      <c r="L62" s="62" t="s">
        <v>315</v>
      </c>
      <c r="M62" s="62" t="s">
        <v>316</v>
      </c>
      <c r="N62" s="68">
        <v>3835510</v>
      </c>
      <c r="O62" s="69" t="s">
        <v>317</v>
      </c>
      <c r="P62" s="65" t="s">
        <v>318</v>
      </c>
      <c r="Q62" s="65" t="s">
        <v>319</v>
      </c>
      <c r="R62" s="65" t="s">
        <v>320</v>
      </c>
      <c r="S62" s="65">
        <v>20179</v>
      </c>
      <c r="T62" s="65" t="s">
        <v>319</v>
      </c>
      <c r="U62" s="70" t="s">
        <v>321</v>
      </c>
      <c r="V62" s="71">
        <v>8066</v>
      </c>
      <c r="W62" s="72">
        <v>20525</v>
      </c>
      <c r="X62" s="73">
        <v>43126</v>
      </c>
      <c r="Y62" s="74" t="s">
        <v>68</v>
      </c>
      <c r="Z62" s="74">
        <v>4600008051</v>
      </c>
      <c r="AA62" s="75">
        <f t="shared" si="0"/>
        <v>1</v>
      </c>
      <c r="AB62" s="70" t="s">
        <v>332</v>
      </c>
      <c r="AC62" s="70" t="s">
        <v>61</v>
      </c>
      <c r="AD62" s="70"/>
      <c r="AE62" s="70" t="s">
        <v>333</v>
      </c>
      <c r="AF62" s="76" t="s">
        <v>283</v>
      </c>
      <c r="AG62" s="65" t="s">
        <v>284</v>
      </c>
    </row>
    <row r="63" spans="1:33" s="78" customFormat="1" ht="50.25" customHeight="1" x14ac:dyDescent="0.25">
      <c r="A63" s="61" t="s">
        <v>268</v>
      </c>
      <c r="B63" s="62">
        <v>86121504</v>
      </c>
      <c r="C63" s="63" t="s">
        <v>334</v>
      </c>
      <c r="D63" s="64">
        <v>43101</v>
      </c>
      <c r="E63" s="65" t="s">
        <v>313</v>
      </c>
      <c r="F63" s="66" t="s">
        <v>138</v>
      </c>
      <c r="G63" s="65" t="s">
        <v>314</v>
      </c>
      <c r="H63" s="67">
        <v>172000000</v>
      </c>
      <c r="I63" s="67">
        <v>172000000</v>
      </c>
      <c r="J63" s="66" t="s">
        <v>76</v>
      </c>
      <c r="K63" s="66" t="s">
        <v>68</v>
      </c>
      <c r="L63" s="62" t="s">
        <v>315</v>
      </c>
      <c r="M63" s="62" t="s">
        <v>316</v>
      </c>
      <c r="N63" s="68">
        <v>3835510</v>
      </c>
      <c r="O63" s="69" t="s">
        <v>317</v>
      </c>
      <c r="P63" s="65" t="s">
        <v>318</v>
      </c>
      <c r="Q63" s="65" t="s">
        <v>319</v>
      </c>
      <c r="R63" s="65" t="s">
        <v>320</v>
      </c>
      <c r="S63" s="65">
        <v>20179</v>
      </c>
      <c r="T63" s="65" t="s">
        <v>319</v>
      </c>
      <c r="U63" s="70" t="s">
        <v>321</v>
      </c>
      <c r="V63" s="71">
        <v>8064</v>
      </c>
      <c r="W63" s="72">
        <v>20526</v>
      </c>
      <c r="X63" s="73">
        <v>43126</v>
      </c>
      <c r="Y63" s="74" t="s">
        <v>68</v>
      </c>
      <c r="Z63" s="74">
        <v>4600008060</v>
      </c>
      <c r="AA63" s="75">
        <f t="shared" si="0"/>
        <v>1</v>
      </c>
      <c r="AB63" s="70" t="s">
        <v>335</v>
      </c>
      <c r="AC63" s="70" t="s">
        <v>61</v>
      </c>
      <c r="AD63" s="70"/>
      <c r="AE63" s="70" t="s">
        <v>336</v>
      </c>
      <c r="AF63" s="76" t="s">
        <v>283</v>
      </c>
      <c r="AG63" s="65" t="s">
        <v>284</v>
      </c>
    </row>
    <row r="64" spans="1:33" s="78" customFormat="1" ht="50.25" customHeight="1" x14ac:dyDescent="0.25">
      <c r="A64" s="61" t="s">
        <v>268</v>
      </c>
      <c r="B64" s="62">
        <v>86121504</v>
      </c>
      <c r="C64" s="63" t="s">
        <v>337</v>
      </c>
      <c r="D64" s="64">
        <v>43101</v>
      </c>
      <c r="E64" s="65" t="s">
        <v>313</v>
      </c>
      <c r="F64" s="66" t="s">
        <v>138</v>
      </c>
      <c r="G64" s="65" t="s">
        <v>314</v>
      </c>
      <c r="H64" s="67">
        <v>192800000</v>
      </c>
      <c r="I64" s="67">
        <v>192800000</v>
      </c>
      <c r="J64" s="66" t="s">
        <v>76</v>
      </c>
      <c r="K64" s="66" t="s">
        <v>68</v>
      </c>
      <c r="L64" s="62" t="s">
        <v>315</v>
      </c>
      <c r="M64" s="62" t="s">
        <v>316</v>
      </c>
      <c r="N64" s="68">
        <v>3835510</v>
      </c>
      <c r="O64" s="69" t="s">
        <v>317</v>
      </c>
      <c r="P64" s="65" t="s">
        <v>318</v>
      </c>
      <c r="Q64" s="65" t="s">
        <v>319</v>
      </c>
      <c r="R64" s="65" t="s">
        <v>320</v>
      </c>
      <c r="S64" s="65">
        <v>20179</v>
      </c>
      <c r="T64" s="65" t="s">
        <v>319</v>
      </c>
      <c r="U64" s="70" t="s">
        <v>321</v>
      </c>
      <c r="V64" s="71">
        <v>8068</v>
      </c>
      <c r="W64" s="72">
        <v>20527</v>
      </c>
      <c r="X64" s="73">
        <v>43126</v>
      </c>
      <c r="Y64" s="74" t="s">
        <v>68</v>
      </c>
      <c r="Z64" s="74" t="s">
        <v>338</v>
      </c>
      <c r="AA64" s="75">
        <f t="shared" si="0"/>
        <v>1</v>
      </c>
      <c r="AB64" s="70" t="s">
        <v>339</v>
      </c>
      <c r="AC64" s="70" t="s">
        <v>61</v>
      </c>
      <c r="AD64" s="70"/>
      <c r="AE64" s="70" t="s">
        <v>340</v>
      </c>
      <c r="AF64" s="76" t="s">
        <v>283</v>
      </c>
      <c r="AG64" s="65" t="s">
        <v>284</v>
      </c>
    </row>
    <row r="65" spans="1:33" s="78" customFormat="1" ht="50.25" customHeight="1" x14ac:dyDescent="0.25">
      <c r="A65" s="61" t="s">
        <v>268</v>
      </c>
      <c r="B65" s="62">
        <v>86121504</v>
      </c>
      <c r="C65" s="63" t="s">
        <v>341</v>
      </c>
      <c r="D65" s="64">
        <v>43101</v>
      </c>
      <c r="E65" s="65" t="s">
        <v>313</v>
      </c>
      <c r="F65" s="66" t="s">
        <v>138</v>
      </c>
      <c r="G65" s="65" t="s">
        <v>314</v>
      </c>
      <c r="H65" s="67">
        <v>530400000</v>
      </c>
      <c r="I65" s="67">
        <v>530400000</v>
      </c>
      <c r="J65" s="66" t="s">
        <v>76</v>
      </c>
      <c r="K65" s="66" t="s">
        <v>68</v>
      </c>
      <c r="L65" s="62" t="s">
        <v>315</v>
      </c>
      <c r="M65" s="62" t="s">
        <v>316</v>
      </c>
      <c r="N65" s="68">
        <v>3835510</v>
      </c>
      <c r="O65" s="69" t="s">
        <v>317</v>
      </c>
      <c r="P65" s="65" t="s">
        <v>318</v>
      </c>
      <c r="Q65" s="65" t="s">
        <v>319</v>
      </c>
      <c r="R65" s="65" t="s">
        <v>320</v>
      </c>
      <c r="S65" s="65">
        <v>20179</v>
      </c>
      <c r="T65" s="65" t="s">
        <v>319</v>
      </c>
      <c r="U65" s="70" t="s">
        <v>342</v>
      </c>
      <c r="V65" s="71">
        <v>8063</v>
      </c>
      <c r="W65" s="72">
        <v>20528</v>
      </c>
      <c r="X65" s="73">
        <v>43126</v>
      </c>
      <c r="Y65" s="74" t="s">
        <v>68</v>
      </c>
      <c r="Z65" s="74" t="s">
        <v>343</v>
      </c>
      <c r="AA65" s="75">
        <f t="shared" si="0"/>
        <v>1</v>
      </c>
      <c r="AB65" s="70" t="s">
        <v>344</v>
      </c>
      <c r="AC65" s="70" t="s">
        <v>61</v>
      </c>
      <c r="AD65" s="70"/>
      <c r="AE65" s="70" t="s">
        <v>345</v>
      </c>
      <c r="AF65" s="76" t="s">
        <v>283</v>
      </c>
      <c r="AG65" s="65" t="s">
        <v>284</v>
      </c>
    </row>
    <row r="66" spans="1:33" s="78" customFormat="1" ht="50.25" customHeight="1" x14ac:dyDescent="0.25">
      <c r="A66" s="61" t="s">
        <v>268</v>
      </c>
      <c r="B66" s="62">
        <v>90121502</v>
      </c>
      <c r="C66" s="63" t="s">
        <v>346</v>
      </c>
      <c r="D66" s="64">
        <v>43101</v>
      </c>
      <c r="E66" s="65" t="s">
        <v>347</v>
      </c>
      <c r="F66" s="66" t="s">
        <v>47</v>
      </c>
      <c r="G66" s="65" t="s">
        <v>348</v>
      </c>
      <c r="H66" s="67">
        <v>108000000</v>
      </c>
      <c r="I66" s="67">
        <v>108000000</v>
      </c>
      <c r="J66" s="66" t="s">
        <v>76</v>
      </c>
      <c r="K66" s="66" t="s">
        <v>68</v>
      </c>
      <c r="L66" s="62" t="s">
        <v>349</v>
      </c>
      <c r="M66" s="62" t="s">
        <v>243</v>
      </c>
      <c r="N66" s="68">
        <v>3839997</v>
      </c>
      <c r="O66" s="69" t="s">
        <v>350</v>
      </c>
      <c r="P66" s="65" t="s">
        <v>351</v>
      </c>
      <c r="Q66" s="65" t="s">
        <v>277</v>
      </c>
      <c r="R66" s="65" t="s">
        <v>352</v>
      </c>
      <c r="S66" s="65" t="s">
        <v>353</v>
      </c>
      <c r="T66" s="65" t="s">
        <v>354</v>
      </c>
      <c r="U66" s="70" t="s">
        <v>355</v>
      </c>
      <c r="V66" s="71" t="s">
        <v>356</v>
      </c>
      <c r="W66" s="72">
        <v>20536</v>
      </c>
      <c r="X66" s="73">
        <v>43012</v>
      </c>
      <c r="Y66" s="74" t="s">
        <v>68</v>
      </c>
      <c r="Z66" s="74">
        <v>4600007506</v>
      </c>
      <c r="AA66" s="75">
        <f t="shared" si="0"/>
        <v>1</v>
      </c>
      <c r="AB66" s="70" t="s">
        <v>357</v>
      </c>
      <c r="AC66" s="70" t="s">
        <v>61</v>
      </c>
      <c r="AD66" s="70"/>
      <c r="AE66" s="70" t="s">
        <v>358</v>
      </c>
      <c r="AF66" s="76" t="s">
        <v>63</v>
      </c>
      <c r="AG66" s="65" t="s">
        <v>284</v>
      </c>
    </row>
    <row r="67" spans="1:33" s="78" customFormat="1" ht="50.25" customHeight="1" x14ac:dyDescent="0.25">
      <c r="A67" s="61" t="s">
        <v>268</v>
      </c>
      <c r="B67" s="62">
        <v>90121502</v>
      </c>
      <c r="C67" s="63" t="s">
        <v>346</v>
      </c>
      <c r="D67" s="64">
        <v>43101</v>
      </c>
      <c r="E67" s="65" t="s">
        <v>347</v>
      </c>
      <c r="F67" s="66" t="s">
        <v>47</v>
      </c>
      <c r="G67" s="65" t="s">
        <v>359</v>
      </c>
      <c r="H67" s="67">
        <v>52000000</v>
      </c>
      <c r="I67" s="67">
        <v>52000000</v>
      </c>
      <c r="J67" s="66" t="s">
        <v>76</v>
      </c>
      <c r="K67" s="66" t="s">
        <v>68</v>
      </c>
      <c r="L67" s="62" t="s">
        <v>349</v>
      </c>
      <c r="M67" s="62" t="s">
        <v>243</v>
      </c>
      <c r="N67" s="68">
        <v>3839997</v>
      </c>
      <c r="O67" s="69" t="s">
        <v>350</v>
      </c>
      <c r="P67" s="65" t="s">
        <v>351</v>
      </c>
      <c r="Q67" s="65" t="s">
        <v>277</v>
      </c>
      <c r="R67" s="65" t="s">
        <v>352</v>
      </c>
      <c r="S67" s="65" t="s">
        <v>353</v>
      </c>
      <c r="T67" s="65" t="s">
        <v>354</v>
      </c>
      <c r="U67" s="70" t="s">
        <v>355</v>
      </c>
      <c r="V67" s="71" t="s">
        <v>356</v>
      </c>
      <c r="W67" s="72">
        <v>20537</v>
      </c>
      <c r="X67" s="73">
        <v>43012</v>
      </c>
      <c r="Y67" s="74" t="s">
        <v>68</v>
      </c>
      <c r="Z67" s="74">
        <v>4600007506</v>
      </c>
      <c r="AA67" s="75">
        <f t="shared" si="0"/>
        <v>1</v>
      </c>
      <c r="AB67" s="70" t="s">
        <v>357</v>
      </c>
      <c r="AC67" s="70" t="s">
        <v>61</v>
      </c>
      <c r="AD67" s="70"/>
      <c r="AE67" s="70" t="s">
        <v>358</v>
      </c>
      <c r="AF67" s="76" t="s">
        <v>63</v>
      </c>
      <c r="AG67" s="65" t="s">
        <v>284</v>
      </c>
    </row>
    <row r="68" spans="1:33" s="78" customFormat="1" ht="50.25" customHeight="1" x14ac:dyDescent="0.25">
      <c r="A68" s="61" t="s">
        <v>268</v>
      </c>
      <c r="B68" s="62">
        <v>80111504</v>
      </c>
      <c r="C68" s="63" t="s">
        <v>360</v>
      </c>
      <c r="D68" s="64">
        <v>43101</v>
      </c>
      <c r="E68" s="65" t="s">
        <v>361</v>
      </c>
      <c r="F68" s="66" t="s">
        <v>138</v>
      </c>
      <c r="G68" s="65" t="s">
        <v>314</v>
      </c>
      <c r="H68" s="67">
        <v>157958037</v>
      </c>
      <c r="I68" s="67">
        <v>157958037</v>
      </c>
      <c r="J68" s="66" t="s">
        <v>76</v>
      </c>
      <c r="K68" s="66" t="s">
        <v>68</v>
      </c>
      <c r="L68" s="62" t="s">
        <v>362</v>
      </c>
      <c r="M68" s="62" t="s">
        <v>363</v>
      </c>
      <c r="N68" s="68">
        <v>3838471</v>
      </c>
      <c r="O68" s="69" t="s">
        <v>364</v>
      </c>
      <c r="P68" s="65" t="s">
        <v>365</v>
      </c>
      <c r="Q68" s="65" t="s">
        <v>366</v>
      </c>
      <c r="R68" s="65" t="s">
        <v>320</v>
      </c>
      <c r="S68" s="65" t="s">
        <v>367</v>
      </c>
      <c r="T68" s="65" t="s">
        <v>368</v>
      </c>
      <c r="U68" s="70" t="s">
        <v>369</v>
      </c>
      <c r="V68" s="71" t="s">
        <v>370</v>
      </c>
      <c r="W68" s="72">
        <v>20538</v>
      </c>
      <c r="X68" s="73">
        <v>43118</v>
      </c>
      <c r="Y68" s="74" t="s">
        <v>68</v>
      </c>
      <c r="Z68" s="74">
        <v>4600007999</v>
      </c>
      <c r="AA68" s="75">
        <f t="shared" si="0"/>
        <v>1</v>
      </c>
      <c r="AB68" s="70" t="s">
        <v>371</v>
      </c>
      <c r="AC68" s="70" t="s">
        <v>61</v>
      </c>
      <c r="AD68" s="70"/>
      <c r="AE68" s="70" t="s">
        <v>372</v>
      </c>
      <c r="AF68" s="76" t="s">
        <v>63</v>
      </c>
      <c r="AG68" s="65" t="s">
        <v>284</v>
      </c>
    </row>
    <row r="69" spans="1:33" s="78" customFormat="1" ht="50.25" customHeight="1" x14ac:dyDescent="0.25">
      <c r="A69" s="61" t="s">
        <v>268</v>
      </c>
      <c r="B69" s="62">
        <v>78111808</v>
      </c>
      <c r="C69" s="63" t="s">
        <v>373</v>
      </c>
      <c r="D69" s="64">
        <v>43101</v>
      </c>
      <c r="E69" s="65" t="s">
        <v>374</v>
      </c>
      <c r="F69" s="66" t="s">
        <v>67</v>
      </c>
      <c r="G69" s="65" t="s">
        <v>314</v>
      </c>
      <c r="H69" s="67">
        <v>66528000</v>
      </c>
      <c r="I69" s="67">
        <v>66528000</v>
      </c>
      <c r="J69" s="66" t="s">
        <v>76</v>
      </c>
      <c r="K69" s="66" t="s">
        <v>68</v>
      </c>
      <c r="L69" s="62" t="s">
        <v>375</v>
      </c>
      <c r="M69" s="62" t="s">
        <v>376</v>
      </c>
      <c r="N69" s="68">
        <v>3835234</v>
      </c>
      <c r="O69" s="69" t="s">
        <v>377</v>
      </c>
      <c r="P69" s="65" t="s">
        <v>378</v>
      </c>
      <c r="Q69" s="65" t="s">
        <v>379</v>
      </c>
      <c r="R69" s="65" t="s">
        <v>380</v>
      </c>
      <c r="S69" s="65">
        <v>20174001</v>
      </c>
      <c r="T69" s="65" t="s">
        <v>381</v>
      </c>
      <c r="U69" s="70" t="s">
        <v>382</v>
      </c>
      <c r="V69" s="71" t="s">
        <v>383</v>
      </c>
      <c r="W69" s="72">
        <v>20611</v>
      </c>
      <c r="X69" s="73">
        <v>43116</v>
      </c>
      <c r="Y69" s="74" t="s">
        <v>384</v>
      </c>
      <c r="Z69" s="74">
        <v>4600008068</v>
      </c>
      <c r="AA69" s="75">
        <f t="shared" si="0"/>
        <v>1</v>
      </c>
      <c r="AB69" s="70" t="s">
        <v>385</v>
      </c>
      <c r="AC69" s="70" t="s">
        <v>61</v>
      </c>
      <c r="AD69" s="70"/>
      <c r="AE69" s="70" t="s">
        <v>386</v>
      </c>
      <c r="AF69" s="76" t="s">
        <v>63</v>
      </c>
      <c r="AG69" s="65" t="s">
        <v>284</v>
      </c>
    </row>
    <row r="70" spans="1:33" s="78" customFormat="1" ht="50.25" customHeight="1" x14ac:dyDescent="0.25">
      <c r="A70" s="61" t="s">
        <v>268</v>
      </c>
      <c r="B70" s="62">
        <v>80111620</v>
      </c>
      <c r="C70" s="63" t="s">
        <v>387</v>
      </c>
      <c r="D70" s="64">
        <v>43101</v>
      </c>
      <c r="E70" s="65" t="s">
        <v>388</v>
      </c>
      <c r="F70" s="66" t="s">
        <v>225</v>
      </c>
      <c r="G70" s="65" t="s">
        <v>389</v>
      </c>
      <c r="H70" s="67">
        <v>119963346</v>
      </c>
      <c r="I70" s="67">
        <v>119963346</v>
      </c>
      <c r="J70" s="66" t="s">
        <v>76</v>
      </c>
      <c r="K70" s="66" t="s">
        <v>68</v>
      </c>
      <c r="L70" s="62" t="s">
        <v>390</v>
      </c>
      <c r="M70" s="62" t="s">
        <v>391</v>
      </c>
      <c r="N70" s="68" t="s">
        <v>392</v>
      </c>
      <c r="O70" s="69" t="s">
        <v>393</v>
      </c>
      <c r="P70" s="65" t="s">
        <v>365</v>
      </c>
      <c r="Q70" s="65" t="s">
        <v>394</v>
      </c>
      <c r="R70" s="65" t="s">
        <v>395</v>
      </c>
      <c r="S70" s="65" t="s">
        <v>396</v>
      </c>
      <c r="T70" s="65" t="s">
        <v>397</v>
      </c>
      <c r="U70" s="70" t="s">
        <v>398</v>
      </c>
      <c r="V70" s="71">
        <v>8053</v>
      </c>
      <c r="W70" s="72">
        <v>20685</v>
      </c>
      <c r="X70" s="73">
        <v>43126</v>
      </c>
      <c r="Y70" s="74" t="s">
        <v>68</v>
      </c>
      <c r="Z70" s="74" t="s">
        <v>399</v>
      </c>
      <c r="AA70" s="75">
        <f t="shared" si="0"/>
        <v>1</v>
      </c>
      <c r="AB70" s="70" t="s">
        <v>400</v>
      </c>
      <c r="AC70" s="70" t="s">
        <v>61</v>
      </c>
      <c r="AD70" s="70"/>
      <c r="AE70" s="70" t="s">
        <v>401</v>
      </c>
      <c r="AF70" s="76" t="s">
        <v>283</v>
      </c>
      <c r="AG70" s="65" t="s">
        <v>402</v>
      </c>
    </row>
    <row r="71" spans="1:33" s="78" customFormat="1" ht="50.25" customHeight="1" x14ac:dyDescent="0.25">
      <c r="A71" s="61" t="s">
        <v>268</v>
      </c>
      <c r="B71" s="62">
        <v>80111620</v>
      </c>
      <c r="C71" s="63" t="s">
        <v>403</v>
      </c>
      <c r="D71" s="64">
        <v>43101</v>
      </c>
      <c r="E71" s="65" t="s">
        <v>388</v>
      </c>
      <c r="F71" s="66" t="s">
        <v>225</v>
      </c>
      <c r="G71" s="65" t="s">
        <v>389</v>
      </c>
      <c r="H71" s="67">
        <v>119963346</v>
      </c>
      <c r="I71" s="67">
        <v>119963346</v>
      </c>
      <c r="J71" s="66" t="s">
        <v>76</v>
      </c>
      <c r="K71" s="66" t="s">
        <v>68</v>
      </c>
      <c r="L71" s="62" t="s">
        <v>390</v>
      </c>
      <c r="M71" s="62" t="s">
        <v>391</v>
      </c>
      <c r="N71" s="68" t="s">
        <v>392</v>
      </c>
      <c r="O71" s="69" t="s">
        <v>393</v>
      </c>
      <c r="P71" s="65" t="s">
        <v>365</v>
      </c>
      <c r="Q71" s="65" t="s">
        <v>394</v>
      </c>
      <c r="R71" s="65" t="s">
        <v>395</v>
      </c>
      <c r="S71" s="65" t="s">
        <v>396</v>
      </c>
      <c r="T71" s="65" t="s">
        <v>397</v>
      </c>
      <c r="U71" s="70" t="s">
        <v>398</v>
      </c>
      <c r="V71" s="71">
        <v>8054</v>
      </c>
      <c r="W71" s="72">
        <v>20686</v>
      </c>
      <c r="X71" s="73">
        <v>43126</v>
      </c>
      <c r="Y71" s="74" t="s">
        <v>68</v>
      </c>
      <c r="Z71" s="74" t="s">
        <v>404</v>
      </c>
      <c r="AA71" s="75">
        <f t="shared" si="0"/>
        <v>1</v>
      </c>
      <c r="AB71" s="70" t="s">
        <v>405</v>
      </c>
      <c r="AC71" s="70" t="s">
        <v>61</v>
      </c>
      <c r="AD71" s="70"/>
      <c r="AE71" s="70" t="s">
        <v>406</v>
      </c>
      <c r="AF71" s="76" t="s">
        <v>283</v>
      </c>
      <c r="AG71" s="65" t="s">
        <v>402</v>
      </c>
    </row>
    <row r="72" spans="1:33" s="78" customFormat="1" ht="50.25" customHeight="1" x14ac:dyDescent="0.25">
      <c r="A72" s="61" t="s">
        <v>268</v>
      </c>
      <c r="B72" s="62">
        <v>80111620</v>
      </c>
      <c r="C72" s="63" t="s">
        <v>407</v>
      </c>
      <c r="D72" s="64">
        <v>43101</v>
      </c>
      <c r="E72" s="65" t="s">
        <v>388</v>
      </c>
      <c r="F72" s="66" t="s">
        <v>225</v>
      </c>
      <c r="G72" s="65" t="s">
        <v>389</v>
      </c>
      <c r="H72" s="67">
        <v>90206754</v>
      </c>
      <c r="I72" s="67">
        <v>90206754</v>
      </c>
      <c r="J72" s="66" t="s">
        <v>76</v>
      </c>
      <c r="K72" s="66" t="s">
        <v>68</v>
      </c>
      <c r="L72" s="62" t="s">
        <v>390</v>
      </c>
      <c r="M72" s="62" t="s">
        <v>391</v>
      </c>
      <c r="N72" s="68" t="s">
        <v>392</v>
      </c>
      <c r="O72" s="69" t="s">
        <v>393</v>
      </c>
      <c r="P72" s="65" t="s">
        <v>365</v>
      </c>
      <c r="Q72" s="65" t="s">
        <v>394</v>
      </c>
      <c r="R72" s="65" t="s">
        <v>395</v>
      </c>
      <c r="S72" s="65" t="s">
        <v>396</v>
      </c>
      <c r="T72" s="65" t="s">
        <v>397</v>
      </c>
      <c r="U72" s="70" t="s">
        <v>398</v>
      </c>
      <c r="V72" s="71">
        <v>8055</v>
      </c>
      <c r="W72" s="72">
        <v>20687</v>
      </c>
      <c r="X72" s="73">
        <v>43126</v>
      </c>
      <c r="Y72" s="74" t="s">
        <v>68</v>
      </c>
      <c r="Z72" s="74" t="s">
        <v>408</v>
      </c>
      <c r="AA72" s="75">
        <f t="shared" si="0"/>
        <v>1</v>
      </c>
      <c r="AB72" s="70" t="s">
        <v>409</v>
      </c>
      <c r="AC72" s="70" t="s">
        <v>61</v>
      </c>
      <c r="AD72" s="70"/>
      <c r="AE72" s="70" t="s">
        <v>401</v>
      </c>
      <c r="AF72" s="76" t="s">
        <v>283</v>
      </c>
      <c r="AG72" s="65" t="s">
        <v>402</v>
      </c>
    </row>
    <row r="73" spans="1:33" s="78" customFormat="1" ht="50.25" customHeight="1" x14ac:dyDescent="0.25">
      <c r="A73" s="61" t="s">
        <v>268</v>
      </c>
      <c r="B73" s="62">
        <v>86131901</v>
      </c>
      <c r="C73" s="63" t="s">
        <v>410</v>
      </c>
      <c r="D73" s="64">
        <v>43101</v>
      </c>
      <c r="E73" s="65" t="s">
        <v>270</v>
      </c>
      <c r="F73" s="66" t="s">
        <v>138</v>
      </c>
      <c r="G73" s="65" t="s">
        <v>359</v>
      </c>
      <c r="H73" s="67">
        <v>3500000000</v>
      </c>
      <c r="I73" s="67">
        <v>3500000000</v>
      </c>
      <c r="J73" s="66" t="s">
        <v>76</v>
      </c>
      <c r="K73" s="66" t="s">
        <v>68</v>
      </c>
      <c r="L73" s="62" t="s">
        <v>411</v>
      </c>
      <c r="M73" s="62" t="s">
        <v>412</v>
      </c>
      <c r="N73" s="68">
        <v>3838561</v>
      </c>
      <c r="O73" s="69" t="s">
        <v>302</v>
      </c>
      <c r="P73" s="65" t="s">
        <v>413</v>
      </c>
      <c r="Q73" s="65" t="s">
        <v>414</v>
      </c>
      <c r="R73" s="65" t="s">
        <v>415</v>
      </c>
      <c r="S73" s="65" t="s">
        <v>416</v>
      </c>
      <c r="T73" s="65" t="s">
        <v>417</v>
      </c>
      <c r="U73" s="70" t="s">
        <v>418</v>
      </c>
      <c r="V73" s="71">
        <v>8067</v>
      </c>
      <c r="W73" s="72">
        <v>20798</v>
      </c>
      <c r="X73" s="73">
        <v>43126</v>
      </c>
      <c r="Y73" s="74" t="s">
        <v>68</v>
      </c>
      <c r="Z73" s="74" t="s">
        <v>419</v>
      </c>
      <c r="AA73" s="75">
        <f t="shared" si="0"/>
        <v>1</v>
      </c>
      <c r="AB73" s="70" t="s">
        <v>420</v>
      </c>
      <c r="AC73" s="70" t="s">
        <v>61</v>
      </c>
      <c r="AD73" s="70"/>
      <c r="AE73" s="70" t="s">
        <v>421</v>
      </c>
      <c r="AF73" s="76" t="s">
        <v>422</v>
      </c>
      <c r="AG73" s="65" t="s">
        <v>284</v>
      </c>
    </row>
    <row r="74" spans="1:33" s="78" customFormat="1" ht="50.25" customHeight="1" x14ac:dyDescent="0.25">
      <c r="A74" s="61" t="s">
        <v>268</v>
      </c>
      <c r="B74" s="62">
        <v>85101706</v>
      </c>
      <c r="C74" s="63" t="s">
        <v>423</v>
      </c>
      <c r="D74" s="64">
        <v>43101</v>
      </c>
      <c r="E74" s="65" t="s">
        <v>424</v>
      </c>
      <c r="F74" s="66" t="s">
        <v>47</v>
      </c>
      <c r="G74" s="65" t="s">
        <v>359</v>
      </c>
      <c r="H74" s="67">
        <v>128749500</v>
      </c>
      <c r="I74" s="67">
        <v>128749500</v>
      </c>
      <c r="J74" s="66" t="s">
        <v>76</v>
      </c>
      <c r="K74" s="66" t="s">
        <v>68</v>
      </c>
      <c r="L74" s="62" t="s">
        <v>362</v>
      </c>
      <c r="M74" s="62" t="s">
        <v>363</v>
      </c>
      <c r="N74" s="68">
        <v>3838470</v>
      </c>
      <c r="O74" s="69" t="s">
        <v>425</v>
      </c>
      <c r="P74" s="65" t="s">
        <v>351</v>
      </c>
      <c r="Q74" s="65" t="s">
        <v>426</v>
      </c>
      <c r="R74" s="65" t="s">
        <v>427</v>
      </c>
      <c r="S74" s="65" t="s">
        <v>428</v>
      </c>
      <c r="T74" s="65" t="s">
        <v>429</v>
      </c>
      <c r="U74" s="70" t="s">
        <v>430</v>
      </c>
      <c r="V74" s="71" t="s">
        <v>431</v>
      </c>
      <c r="W74" s="72">
        <v>20887</v>
      </c>
      <c r="X74" s="73">
        <v>43047</v>
      </c>
      <c r="Y74" s="74" t="s">
        <v>68</v>
      </c>
      <c r="Z74" s="74" t="s">
        <v>432</v>
      </c>
      <c r="AA74" s="75">
        <f t="shared" si="0"/>
        <v>1</v>
      </c>
      <c r="AB74" s="70" t="s">
        <v>433</v>
      </c>
      <c r="AC74" s="70" t="s">
        <v>61</v>
      </c>
      <c r="AD74" s="70"/>
      <c r="AE74" s="70" t="s">
        <v>434</v>
      </c>
      <c r="AF74" s="76" t="s">
        <v>63</v>
      </c>
      <c r="AG74" s="65" t="s">
        <v>284</v>
      </c>
    </row>
    <row r="75" spans="1:33" s="78" customFormat="1" ht="50.25" customHeight="1" x14ac:dyDescent="0.25">
      <c r="A75" s="61" t="s">
        <v>268</v>
      </c>
      <c r="B75" s="62">
        <v>80111620</v>
      </c>
      <c r="C75" s="63" t="s">
        <v>435</v>
      </c>
      <c r="D75" s="64">
        <v>43101</v>
      </c>
      <c r="E75" s="65" t="s">
        <v>347</v>
      </c>
      <c r="F75" s="66" t="s">
        <v>150</v>
      </c>
      <c r="G75" s="65" t="s">
        <v>359</v>
      </c>
      <c r="H75" s="67">
        <v>33000000000</v>
      </c>
      <c r="I75" s="67">
        <v>33000000000</v>
      </c>
      <c r="J75" s="66" t="s">
        <v>76</v>
      </c>
      <c r="K75" s="66" t="s">
        <v>68</v>
      </c>
      <c r="L75" s="62" t="s">
        <v>362</v>
      </c>
      <c r="M75" s="62" t="s">
        <v>363</v>
      </c>
      <c r="N75" s="68">
        <v>3838470</v>
      </c>
      <c r="O75" s="69" t="s">
        <v>425</v>
      </c>
      <c r="P75" s="65" t="s">
        <v>351</v>
      </c>
      <c r="Q75" s="65" t="s">
        <v>426</v>
      </c>
      <c r="R75" s="65" t="s">
        <v>436</v>
      </c>
      <c r="S75" s="65" t="s">
        <v>353</v>
      </c>
      <c r="T75" s="65" t="s">
        <v>429</v>
      </c>
      <c r="U75" s="70" t="s">
        <v>437</v>
      </c>
      <c r="V75" s="71" t="s">
        <v>438</v>
      </c>
      <c r="W75" s="72">
        <v>20889</v>
      </c>
      <c r="X75" s="73">
        <v>43062</v>
      </c>
      <c r="Y75" s="74" t="s">
        <v>439</v>
      </c>
      <c r="Z75" s="74" t="s">
        <v>440</v>
      </c>
      <c r="AA75" s="75">
        <f t="shared" si="0"/>
        <v>1</v>
      </c>
      <c r="AB75" s="70" t="s">
        <v>441</v>
      </c>
      <c r="AC75" s="70" t="s">
        <v>61</v>
      </c>
      <c r="AD75" s="70"/>
      <c r="AE75" s="70" t="s">
        <v>362</v>
      </c>
      <c r="AF75" s="76" t="s">
        <v>63</v>
      </c>
      <c r="AG75" s="65" t="s">
        <v>284</v>
      </c>
    </row>
    <row r="76" spans="1:33" s="78" customFormat="1" ht="50.25" customHeight="1" x14ac:dyDescent="0.25">
      <c r="A76" s="61" t="s">
        <v>268</v>
      </c>
      <c r="B76" s="62">
        <v>86121502</v>
      </c>
      <c r="C76" s="63" t="s">
        <v>442</v>
      </c>
      <c r="D76" s="64">
        <v>43101</v>
      </c>
      <c r="E76" s="65" t="s">
        <v>270</v>
      </c>
      <c r="F76" s="66" t="s">
        <v>138</v>
      </c>
      <c r="G76" s="65" t="s">
        <v>359</v>
      </c>
      <c r="H76" s="67">
        <v>5294838050</v>
      </c>
      <c r="I76" s="67">
        <v>5294838050</v>
      </c>
      <c r="J76" s="66" t="s">
        <v>76</v>
      </c>
      <c r="K76" s="66" t="s">
        <v>68</v>
      </c>
      <c r="L76" s="62" t="s">
        <v>272</v>
      </c>
      <c r="M76" s="62" t="s">
        <v>273</v>
      </c>
      <c r="N76" s="68" t="s">
        <v>274</v>
      </c>
      <c r="O76" s="69" t="s">
        <v>275</v>
      </c>
      <c r="P76" s="65" t="s">
        <v>276</v>
      </c>
      <c r="Q76" s="65" t="s">
        <v>277</v>
      </c>
      <c r="R76" s="65" t="s">
        <v>278</v>
      </c>
      <c r="S76" s="65" t="s">
        <v>279</v>
      </c>
      <c r="T76" s="65" t="s">
        <v>277</v>
      </c>
      <c r="U76" s="70" t="s">
        <v>280</v>
      </c>
      <c r="V76" s="71">
        <v>8076</v>
      </c>
      <c r="W76" s="72">
        <v>20914</v>
      </c>
      <c r="X76" s="73">
        <v>43126</v>
      </c>
      <c r="Y76" s="74" t="s">
        <v>68</v>
      </c>
      <c r="Z76" s="74" t="s">
        <v>443</v>
      </c>
      <c r="AA76" s="75">
        <f t="shared" ref="AA76:AA139" si="1">+IF(AND(W76="",X76="",Y76="",Z76=""),"",IF(AND(W76&lt;&gt;"",X76="",Y76="",Z76=""),0%,IF(AND(W76&lt;&gt;"",X76&lt;&gt;"",Y76="",Z76=""),33%,IF(AND(W76&lt;&gt;"",X76&lt;&gt;"",Y76&lt;&gt;"",Z76=""),66%,IF(AND(W76&lt;&gt;"",X76&lt;&gt;"",Y76&lt;&gt;"",Z76&lt;&gt;""),100%,"Información incompleta")))))</f>
        <v>1</v>
      </c>
      <c r="AB76" s="70" t="s">
        <v>444</v>
      </c>
      <c r="AC76" s="70" t="s">
        <v>61</v>
      </c>
      <c r="AD76" s="70"/>
      <c r="AE76" s="70" t="s">
        <v>445</v>
      </c>
      <c r="AF76" s="76" t="s">
        <v>63</v>
      </c>
      <c r="AG76" s="65" t="s">
        <v>284</v>
      </c>
    </row>
    <row r="77" spans="1:33" s="78" customFormat="1" ht="50.25" customHeight="1" x14ac:dyDescent="0.25">
      <c r="A77" s="61" t="s">
        <v>268</v>
      </c>
      <c r="B77" s="62">
        <v>86111602</v>
      </c>
      <c r="C77" s="63" t="s">
        <v>446</v>
      </c>
      <c r="D77" s="64">
        <v>43101</v>
      </c>
      <c r="E77" s="65" t="s">
        <v>447</v>
      </c>
      <c r="F77" s="66" t="s">
        <v>47</v>
      </c>
      <c r="G77" s="65" t="s">
        <v>448</v>
      </c>
      <c r="H77" s="67">
        <v>128689730</v>
      </c>
      <c r="I77" s="67">
        <v>128689730</v>
      </c>
      <c r="J77" s="66" t="s">
        <v>76</v>
      </c>
      <c r="K77" s="66" t="s">
        <v>68</v>
      </c>
      <c r="L77" s="62" t="s">
        <v>449</v>
      </c>
      <c r="M77" s="62" t="s">
        <v>450</v>
      </c>
      <c r="N77" s="68">
        <v>3835132</v>
      </c>
      <c r="O77" s="69" t="s">
        <v>451</v>
      </c>
      <c r="P77" s="65" t="s">
        <v>452</v>
      </c>
      <c r="Q77" s="65" t="s">
        <v>453</v>
      </c>
      <c r="R77" s="65" t="s">
        <v>454</v>
      </c>
      <c r="S77" s="65" t="s">
        <v>455</v>
      </c>
      <c r="T77" s="65" t="s">
        <v>453</v>
      </c>
      <c r="U77" s="70" t="s">
        <v>456</v>
      </c>
      <c r="V77" s="71">
        <v>6911</v>
      </c>
      <c r="W77" s="72">
        <v>20933</v>
      </c>
      <c r="X77" s="73">
        <v>42863</v>
      </c>
      <c r="Y77" s="74" t="s">
        <v>68</v>
      </c>
      <c r="Z77" s="74" t="s">
        <v>457</v>
      </c>
      <c r="AA77" s="75">
        <f t="shared" si="1"/>
        <v>1</v>
      </c>
      <c r="AB77" s="70" t="s">
        <v>458</v>
      </c>
      <c r="AC77" s="70" t="s">
        <v>61</v>
      </c>
      <c r="AD77" s="70"/>
      <c r="AE77" s="70" t="s">
        <v>459</v>
      </c>
      <c r="AF77" s="76" t="s">
        <v>63</v>
      </c>
      <c r="AG77" s="65" t="s">
        <v>284</v>
      </c>
    </row>
    <row r="78" spans="1:33" s="78" customFormat="1" ht="50.25" customHeight="1" x14ac:dyDescent="0.25">
      <c r="A78" s="61" t="s">
        <v>268</v>
      </c>
      <c r="B78" s="62">
        <v>86111602</v>
      </c>
      <c r="C78" s="63" t="s">
        <v>460</v>
      </c>
      <c r="D78" s="64">
        <v>43101</v>
      </c>
      <c r="E78" s="65" t="s">
        <v>447</v>
      </c>
      <c r="F78" s="66" t="s">
        <v>461</v>
      </c>
      <c r="G78" s="65" t="s">
        <v>448</v>
      </c>
      <c r="H78" s="67">
        <v>495000000</v>
      </c>
      <c r="I78" s="67">
        <v>495000000</v>
      </c>
      <c r="J78" s="66" t="s">
        <v>76</v>
      </c>
      <c r="K78" s="66" t="s">
        <v>68</v>
      </c>
      <c r="L78" s="62" t="s">
        <v>449</v>
      </c>
      <c r="M78" s="62" t="s">
        <v>450</v>
      </c>
      <c r="N78" s="68">
        <v>3835132</v>
      </c>
      <c r="O78" s="69" t="s">
        <v>451</v>
      </c>
      <c r="P78" s="65" t="s">
        <v>462</v>
      </c>
      <c r="Q78" s="65" t="s">
        <v>463</v>
      </c>
      <c r="R78" s="65" t="s">
        <v>464</v>
      </c>
      <c r="S78" s="65" t="s">
        <v>465</v>
      </c>
      <c r="T78" s="65" t="s">
        <v>463</v>
      </c>
      <c r="U78" s="70" t="s">
        <v>466</v>
      </c>
      <c r="V78" s="71">
        <v>6919</v>
      </c>
      <c r="W78" s="72">
        <v>20934</v>
      </c>
      <c r="X78" s="73">
        <v>42863</v>
      </c>
      <c r="Y78" s="74" t="s">
        <v>68</v>
      </c>
      <c r="Z78" s="74" t="s">
        <v>467</v>
      </c>
      <c r="AA78" s="75">
        <f t="shared" si="1"/>
        <v>1</v>
      </c>
      <c r="AB78" s="70" t="s">
        <v>468</v>
      </c>
      <c r="AC78" s="70" t="s">
        <v>61</v>
      </c>
      <c r="AD78" s="70"/>
      <c r="AE78" s="70" t="s">
        <v>449</v>
      </c>
      <c r="AF78" s="76" t="s">
        <v>422</v>
      </c>
      <c r="AG78" s="65" t="s">
        <v>469</v>
      </c>
    </row>
    <row r="79" spans="1:33" s="78" customFormat="1" ht="50.25" customHeight="1" x14ac:dyDescent="0.25">
      <c r="A79" s="61" t="s">
        <v>268</v>
      </c>
      <c r="B79" s="62" t="s">
        <v>470</v>
      </c>
      <c r="C79" s="63" t="s">
        <v>471</v>
      </c>
      <c r="D79" s="64">
        <v>43101</v>
      </c>
      <c r="E79" s="65" t="s">
        <v>447</v>
      </c>
      <c r="F79" s="66" t="s">
        <v>461</v>
      </c>
      <c r="G79" s="65" t="s">
        <v>448</v>
      </c>
      <c r="H79" s="67">
        <v>482784018</v>
      </c>
      <c r="I79" s="67">
        <v>482784018</v>
      </c>
      <c r="J79" s="66" t="s">
        <v>76</v>
      </c>
      <c r="K79" s="66" t="s">
        <v>68</v>
      </c>
      <c r="L79" s="62" t="s">
        <v>390</v>
      </c>
      <c r="M79" s="62" t="s">
        <v>391</v>
      </c>
      <c r="N79" s="68" t="s">
        <v>392</v>
      </c>
      <c r="O79" s="69" t="s">
        <v>393</v>
      </c>
      <c r="P79" s="65" t="s">
        <v>472</v>
      </c>
      <c r="Q79" s="65" t="s">
        <v>473</v>
      </c>
      <c r="R79" s="65" t="s">
        <v>474</v>
      </c>
      <c r="S79" s="65" t="s">
        <v>475</v>
      </c>
      <c r="T79" s="65" t="s">
        <v>473</v>
      </c>
      <c r="U79" s="70" t="s">
        <v>476</v>
      </c>
      <c r="V79" s="71">
        <v>7159</v>
      </c>
      <c r="W79" s="72">
        <v>20935</v>
      </c>
      <c r="X79" s="73">
        <v>42907</v>
      </c>
      <c r="Y79" s="74" t="s">
        <v>68</v>
      </c>
      <c r="Z79" s="74" t="s">
        <v>477</v>
      </c>
      <c r="AA79" s="75">
        <f t="shared" si="1"/>
        <v>1</v>
      </c>
      <c r="AB79" s="70" t="s">
        <v>478</v>
      </c>
      <c r="AC79" s="70" t="s">
        <v>61</v>
      </c>
      <c r="AD79" s="70"/>
      <c r="AE79" s="70" t="s">
        <v>479</v>
      </c>
      <c r="AF79" s="76" t="s">
        <v>422</v>
      </c>
      <c r="AG79" s="65" t="s">
        <v>480</v>
      </c>
    </row>
    <row r="80" spans="1:33" s="78" customFormat="1" ht="50.25" customHeight="1" x14ac:dyDescent="0.25">
      <c r="A80" s="61" t="s">
        <v>268</v>
      </c>
      <c r="B80" s="62">
        <v>43222612</v>
      </c>
      <c r="C80" s="63" t="s">
        <v>481</v>
      </c>
      <c r="D80" s="64">
        <v>43132</v>
      </c>
      <c r="E80" s="65" t="s">
        <v>482</v>
      </c>
      <c r="F80" s="66" t="s">
        <v>461</v>
      </c>
      <c r="G80" s="65" t="s">
        <v>448</v>
      </c>
      <c r="H80" s="67">
        <v>1159468085</v>
      </c>
      <c r="I80" s="67">
        <v>1159468085</v>
      </c>
      <c r="J80" s="66" t="s">
        <v>76</v>
      </c>
      <c r="K80" s="66" t="s">
        <v>68</v>
      </c>
      <c r="L80" s="62" t="s">
        <v>390</v>
      </c>
      <c r="M80" s="62" t="s">
        <v>391</v>
      </c>
      <c r="N80" s="68" t="s">
        <v>392</v>
      </c>
      <c r="O80" s="69" t="s">
        <v>393</v>
      </c>
      <c r="P80" s="65" t="s">
        <v>365</v>
      </c>
      <c r="Q80" s="65" t="s">
        <v>483</v>
      </c>
      <c r="R80" s="65" t="s">
        <v>484</v>
      </c>
      <c r="S80" s="65" t="s">
        <v>485</v>
      </c>
      <c r="T80" s="65" t="s">
        <v>394</v>
      </c>
      <c r="U80" s="70" t="s">
        <v>486</v>
      </c>
      <c r="V80" s="71">
        <v>6281</v>
      </c>
      <c r="W80" s="72">
        <v>21008</v>
      </c>
      <c r="X80" s="73">
        <v>42717</v>
      </c>
      <c r="Y80" s="74" t="s">
        <v>68</v>
      </c>
      <c r="Z80" s="74">
        <v>4600006140</v>
      </c>
      <c r="AA80" s="75">
        <f t="shared" si="1"/>
        <v>1</v>
      </c>
      <c r="AB80" s="70" t="s">
        <v>487</v>
      </c>
      <c r="AC80" s="70" t="s">
        <v>61</v>
      </c>
      <c r="AD80" s="70"/>
      <c r="AE80" s="70" t="s">
        <v>488</v>
      </c>
      <c r="AF80" s="76" t="s">
        <v>63</v>
      </c>
      <c r="AG80" s="65" t="s">
        <v>480</v>
      </c>
    </row>
    <row r="81" spans="1:33" s="78" customFormat="1" ht="50.25" customHeight="1" x14ac:dyDescent="0.25">
      <c r="A81" s="61" t="s">
        <v>268</v>
      </c>
      <c r="B81" s="62">
        <v>86101700</v>
      </c>
      <c r="C81" s="63" t="s">
        <v>489</v>
      </c>
      <c r="D81" s="64">
        <v>43160</v>
      </c>
      <c r="E81" s="65" t="s">
        <v>490</v>
      </c>
      <c r="F81" s="66" t="s">
        <v>150</v>
      </c>
      <c r="G81" s="65" t="s">
        <v>448</v>
      </c>
      <c r="H81" s="67">
        <v>5000000000</v>
      </c>
      <c r="I81" s="67">
        <v>5000000000</v>
      </c>
      <c r="J81" s="66" t="s">
        <v>76</v>
      </c>
      <c r="K81" s="66" t="s">
        <v>68</v>
      </c>
      <c r="L81" s="62" t="s">
        <v>491</v>
      </c>
      <c r="M81" s="62" t="s">
        <v>492</v>
      </c>
      <c r="N81" s="68">
        <v>3835513</v>
      </c>
      <c r="O81" s="69" t="s">
        <v>493</v>
      </c>
      <c r="P81" s="65" t="s">
        <v>494</v>
      </c>
      <c r="Q81" s="65" t="s">
        <v>495</v>
      </c>
      <c r="R81" s="65" t="s">
        <v>496</v>
      </c>
      <c r="S81" s="65" t="s">
        <v>497</v>
      </c>
      <c r="T81" s="65" t="s">
        <v>495</v>
      </c>
      <c r="U81" s="70" t="s">
        <v>498</v>
      </c>
      <c r="V81" s="71">
        <v>8134</v>
      </c>
      <c r="W81" s="72">
        <v>21080</v>
      </c>
      <c r="X81" s="73">
        <v>43193</v>
      </c>
      <c r="Y81" s="74" t="s">
        <v>499</v>
      </c>
      <c r="Z81" s="74">
        <v>4600008150</v>
      </c>
      <c r="AA81" s="75">
        <f t="shared" si="1"/>
        <v>1</v>
      </c>
      <c r="AB81" s="70" t="s">
        <v>500</v>
      </c>
      <c r="AC81" s="70" t="s">
        <v>111</v>
      </c>
      <c r="AD81" s="70"/>
      <c r="AE81" s="70" t="s">
        <v>501</v>
      </c>
      <c r="AF81" s="76" t="s">
        <v>63</v>
      </c>
      <c r="AG81" s="65" t="s">
        <v>480</v>
      </c>
    </row>
    <row r="82" spans="1:33" s="78" customFormat="1" ht="50.25" customHeight="1" x14ac:dyDescent="0.25">
      <c r="A82" s="61" t="s">
        <v>268</v>
      </c>
      <c r="B82" s="62">
        <v>84131600</v>
      </c>
      <c r="C82" s="63" t="s">
        <v>502</v>
      </c>
      <c r="D82" s="64">
        <v>43160</v>
      </c>
      <c r="E82" s="65" t="s">
        <v>298</v>
      </c>
      <c r="F82" s="66" t="s">
        <v>220</v>
      </c>
      <c r="G82" s="65" t="s">
        <v>359</v>
      </c>
      <c r="H82" s="67">
        <v>585773507</v>
      </c>
      <c r="I82" s="67">
        <v>585773507</v>
      </c>
      <c r="J82" s="66" t="s">
        <v>76</v>
      </c>
      <c r="K82" s="66" t="s">
        <v>68</v>
      </c>
      <c r="L82" s="62" t="s">
        <v>272</v>
      </c>
      <c r="M82" s="62" t="s">
        <v>273</v>
      </c>
      <c r="N82" s="68">
        <v>3838499</v>
      </c>
      <c r="O82" s="69" t="s">
        <v>275</v>
      </c>
      <c r="P82" s="65" t="s">
        <v>503</v>
      </c>
      <c r="Q82" s="65" t="s">
        <v>504</v>
      </c>
      <c r="R82" s="65" t="s">
        <v>278</v>
      </c>
      <c r="S82" s="65" t="s">
        <v>279</v>
      </c>
      <c r="T82" s="65" t="s">
        <v>505</v>
      </c>
      <c r="U82" s="70" t="s">
        <v>506</v>
      </c>
      <c r="V82" s="71">
        <v>8135</v>
      </c>
      <c r="W82" s="72">
        <v>21111</v>
      </c>
      <c r="X82" s="73">
        <v>43172</v>
      </c>
      <c r="Y82" s="74" t="s">
        <v>507</v>
      </c>
      <c r="Z82" s="74">
        <v>4600008117</v>
      </c>
      <c r="AA82" s="75">
        <f t="shared" si="1"/>
        <v>1</v>
      </c>
      <c r="AB82" s="70" t="s">
        <v>508</v>
      </c>
      <c r="AC82" s="70" t="s">
        <v>61</v>
      </c>
      <c r="AD82" s="70"/>
      <c r="AE82" s="70" t="s">
        <v>293</v>
      </c>
      <c r="AF82" s="76" t="s">
        <v>63</v>
      </c>
      <c r="AG82" s="65" t="s">
        <v>284</v>
      </c>
    </row>
    <row r="83" spans="1:33" s="78" customFormat="1" ht="50.25" customHeight="1" x14ac:dyDescent="0.25">
      <c r="A83" s="61" t="s">
        <v>268</v>
      </c>
      <c r="B83" s="62">
        <v>86121504</v>
      </c>
      <c r="C83" s="63" t="s">
        <v>509</v>
      </c>
      <c r="D83" s="64">
        <v>43191</v>
      </c>
      <c r="E83" s="65" t="s">
        <v>298</v>
      </c>
      <c r="F83" s="66" t="s">
        <v>220</v>
      </c>
      <c r="G83" s="65" t="s">
        <v>241</v>
      </c>
      <c r="H83" s="67">
        <v>300000000</v>
      </c>
      <c r="I83" s="67">
        <v>300000000</v>
      </c>
      <c r="J83" s="66" t="s">
        <v>76</v>
      </c>
      <c r="K83" s="66" t="s">
        <v>68</v>
      </c>
      <c r="L83" s="62" t="s">
        <v>510</v>
      </c>
      <c r="M83" s="62" t="s">
        <v>511</v>
      </c>
      <c r="N83" s="68">
        <v>3838064</v>
      </c>
      <c r="O83" s="69" t="s">
        <v>512</v>
      </c>
      <c r="P83" s="65" t="s">
        <v>513</v>
      </c>
      <c r="Q83" s="65" t="s">
        <v>514</v>
      </c>
      <c r="R83" s="65" t="s">
        <v>515</v>
      </c>
      <c r="S83" s="65" t="s">
        <v>516</v>
      </c>
      <c r="T83" s="65" t="s">
        <v>517</v>
      </c>
      <c r="U83" s="70" t="s">
        <v>518</v>
      </c>
      <c r="V83" s="71">
        <v>8151</v>
      </c>
      <c r="W83" s="72">
        <v>21157</v>
      </c>
      <c r="X83" s="73">
        <v>43195</v>
      </c>
      <c r="Y83" s="74" t="s">
        <v>519</v>
      </c>
      <c r="Z83" s="74" t="s">
        <v>520</v>
      </c>
      <c r="AA83" s="75">
        <f t="shared" si="1"/>
        <v>1</v>
      </c>
      <c r="AB83" s="70" t="s">
        <v>520</v>
      </c>
      <c r="AC83" s="70" t="s">
        <v>111</v>
      </c>
      <c r="AD83" s="70" t="s">
        <v>521</v>
      </c>
      <c r="AE83" s="70" t="s">
        <v>522</v>
      </c>
      <c r="AF83" s="76" t="s">
        <v>63</v>
      </c>
      <c r="AG83" s="65" t="s">
        <v>284</v>
      </c>
    </row>
    <row r="84" spans="1:33" s="78" customFormat="1" ht="50.25" customHeight="1" x14ac:dyDescent="0.25">
      <c r="A84" s="61" t="s">
        <v>268</v>
      </c>
      <c r="B84" s="62">
        <v>80111604</v>
      </c>
      <c r="C84" s="63" t="s">
        <v>523</v>
      </c>
      <c r="D84" s="64">
        <v>43151</v>
      </c>
      <c r="E84" s="65" t="s">
        <v>524</v>
      </c>
      <c r="F84" s="66" t="s">
        <v>47</v>
      </c>
      <c r="G84" s="65" t="s">
        <v>241</v>
      </c>
      <c r="H84" s="67">
        <v>536785000</v>
      </c>
      <c r="I84" s="67">
        <v>536785000</v>
      </c>
      <c r="J84" s="66" t="s">
        <v>76</v>
      </c>
      <c r="K84" s="66" t="s">
        <v>68</v>
      </c>
      <c r="L84" s="62" t="s">
        <v>411</v>
      </c>
      <c r="M84" s="62" t="s">
        <v>412</v>
      </c>
      <c r="N84" s="68">
        <v>3838561</v>
      </c>
      <c r="O84" s="69" t="s">
        <v>525</v>
      </c>
      <c r="P84" s="65" t="s">
        <v>413</v>
      </c>
      <c r="Q84" s="65" t="s">
        <v>526</v>
      </c>
      <c r="R84" s="65" t="s">
        <v>527</v>
      </c>
      <c r="S84" s="65" t="s">
        <v>528</v>
      </c>
      <c r="T84" s="65" t="s">
        <v>529</v>
      </c>
      <c r="U84" s="70" t="s">
        <v>530</v>
      </c>
      <c r="V84" s="71">
        <v>6696</v>
      </c>
      <c r="W84" s="72">
        <v>21160</v>
      </c>
      <c r="X84" s="73">
        <v>42818</v>
      </c>
      <c r="Y84" s="74" t="s">
        <v>68</v>
      </c>
      <c r="Z84" s="74">
        <v>4600006645</v>
      </c>
      <c r="AA84" s="75">
        <f t="shared" si="1"/>
        <v>1</v>
      </c>
      <c r="AB84" s="70" t="s">
        <v>458</v>
      </c>
      <c r="AC84" s="70" t="s">
        <v>61</v>
      </c>
      <c r="AD84" s="70"/>
      <c r="AE84" s="70" t="s">
        <v>531</v>
      </c>
      <c r="AF84" s="76" t="s">
        <v>63</v>
      </c>
      <c r="AG84" s="65" t="s">
        <v>284</v>
      </c>
    </row>
    <row r="85" spans="1:33" s="78" customFormat="1" ht="50.25" customHeight="1" x14ac:dyDescent="0.25">
      <c r="A85" s="61" t="s">
        <v>268</v>
      </c>
      <c r="B85" s="62">
        <v>80111707</v>
      </c>
      <c r="C85" s="63" t="s">
        <v>532</v>
      </c>
      <c r="D85" s="64">
        <v>43221</v>
      </c>
      <c r="E85" s="65" t="s">
        <v>298</v>
      </c>
      <c r="F85" s="66" t="s">
        <v>67</v>
      </c>
      <c r="G85" s="65" t="s">
        <v>533</v>
      </c>
      <c r="H85" s="67">
        <v>1000000000</v>
      </c>
      <c r="I85" s="67">
        <v>1000000000</v>
      </c>
      <c r="J85" s="66" t="s">
        <v>76</v>
      </c>
      <c r="K85" s="66" t="s">
        <v>68</v>
      </c>
      <c r="L85" s="62" t="s">
        <v>534</v>
      </c>
      <c r="M85" s="62" t="s">
        <v>535</v>
      </c>
      <c r="N85" s="68">
        <v>3838470</v>
      </c>
      <c r="O85" s="69" t="s">
        <v>536</v>
      </c>
      <c r="P85" s="65" t="s">
        <v>537</v>
      </c>
      <c r="Q85" s="65" t="s">
        <v>538</v>
      </c>
      <c r="R85" s="65" t="s">
        <v>539</v>
      </c>
      <c r="S85" s="65" t="s">
        <v>540</v>
      </c>
      <c r="T85" s="65" t="s">
        <v>541</v>
      </c>
      <c r="U85" s="70" t="s">
        <v>542</v>
      </c>
      <c r="V85" s="71">
        <v>8174</v>
      </c>
      <c r="W85" s="72">
        <v>21176</v>
      </c>
      <c r="X85" s="73">
        <v>43210</v>
      </c>
      <c r="Y85" s="74" t="s">
        <v>543</v>
      </c>
      <c r="Z85" s="74" t="s">
        <v>544</v>
      </c>
      <c r="AA85" s="75">
        <f t="shared" si="1"/>
        <v>1</v>
      </c>
      <c r="AB85" s="70" t="s">
        <v>545</v>
      </c>
      <c r="AC85" s="70" t="s">
        <v>111</v>
      </c>
      <c r="AD85" s="70"/>
      <c r="AE85" s="70" t="s">
        <v>546</v>
      </c>
      <c r="AF85" s="76" t="s">
        <v>63</v>
      </c>
      <c r="AG85" s="65" t="s">
        <v>284</v>
      </c>
    </row>
    <row r="86" spans="1:33" s="78" customFormat="1" ht="50.25" customHeight="1" x14ac:dyDescent="0.25">
      <c r="A86" s="61" t="s">
        <v>268</v>
      </c>
      <c r="B86" s="62">
        <v>86121504</v>
      </c>
      <c r="C86" s="63" t="s">
        <v>547</v>
      </c>
      <c r="D86" s="64">
        <v>43252</v>
      </c>
      <c r="E86" s="65" t="s">
        <v>524</v>
      </c>
      <c r="F86" s="66" t="s">
        <v>75</v>
      </c>
      <c r="G86" s="65" t="s">
        <v>241</v>
      </c>
      <c r="H86" s="67">
        <v>75000000</v>
      </c>
      <c r="I86" s="67">
        <v>75000000</v>
      </c>
      <c r="J86" s="66" t="s">
        <v>76</v>
      </c>
      <c r="K86" s="66" t="s">
        <v>68</v>
      </c>
      <c r="L86" s="62" t="s">
        <v>411</v>
      </c>
      <c r="M86" s="62" t="s">
        <v>412</v>
      </c>
      <c r="N86" s="68">
        <v>3838561</v>
      </c>
      <c r="O86" s="69" t="s">
        <v>525</v>
      </c>
      <c r="P86" s="65" t="s">
        <v>413</v>
      </c>
      <c r="Q86" s="65" t="s">
        <v>548</v>
      </c>
      <c r="R86" s="65" t="s">
        <v>549</v>
      </c>
      <c r="S86" s="65">
        <v>20162001</v>
      </c>
      <c r="T86" s="65" t="s">
        <v>550</v>
      </c>
      <c r="U86" s="70" t="s">
        <v>551</v>
      </c>
      <c r="V86" s="71">
        <v>8236</v>
      </c>
      <c r="W86" s="72">
        <v>21189</v>
      </c>
      <c r="X86" s="73"/>
      <c r="Y86" s="74"/>
      <c r="Z86" s="74"/>
      <c r="AA86" s="75">
        <f t="shared" si="1"/>
        <v>0</v>
      </c>
      <c r="AB86" s="70"/>
      <c r="AC86" s="70" t="s">
        <v>552</v>
      </c>
      <c r="AD86" s="70"/>
      <c r="AE86" s="70" t="s">
        <v>553</v>
      </c>
      <c r="AF86" s="76" t="s">
        <v>63</v>
      </c>
      <c r="AG86" s="65" t="s">
        <v>284</v>
      </c>
    </row>
    <row r="87" spans="1:33" s="78" customFormat="1" ht="50.25" customHeight="1" x14ac:dyDescent="0.25">
      <c r="A87" s="61" t="s">
        <v>268</v>
      </c>
      <c r="B87" s="62">
        <v>81112101</v>
      </c>
      <c r="C87" s="63" t="s">
        <v>554</v>
      </c>
      <c r="D87" s="64">
        <v>43160</v>
      </c>
      <c r="E87" s="65" t="s">
        <v>555</v>
      </c>
      <c r="F87" s="66" t="s">
        <v>47</v>
      </c>
      <c r="G87" s="65" t="s">
        <v>533</v>
      </c>
      <c r="H87" s="67">
        <v>991927819</v>
      </c>
      <c r="I87" s="67">
        <v>991927819</v>
      </c>
      <c r="J87" s="66" t="s">
        <v>76</v>
      </c>
      <c r="K87" s="66" t="s">
        <v>68</v>
      </c>
      <c r="L87" s="62" t="s">
        <v>390</v>
      </c>
      <c r="M87" s="62" t="s">
        <v>391</v>
      </c>
      <c r="N87" s="68" t="s">
        <v>556</v>
      </c>
      <c r="O87" s="69" t="s">
        <v>393</v>
      </c>
      <c r="P87" s="65" t="s">
        <v>472</v>
      </c>
      <c r="Q87" s="65" t="s">
        <v>473</v>
      </c>
      <c r="R87" s="65" t="s">
        <v>474</v>
      </c>
      <c r="S87" s="65" t="s">
        <v>475</v>
      </c>
      <c r="T87" s="65" t="s">
        <v>473</v>
      </c>
      <c r="U87" s="70" t="s">
        <v>476</v>
      </c>
      <c r="V87" s="71">
        <v>7508</v>
      </c>
      <c r="W87" s="72">
        <v>21198</v>
      </c>
      <c r="X87" s="73">
        <v>42993</v>
      </c>
      <c r="Y87" s="74" t="s">
        <v>68</v>
      </c>
      <c r="Z87" s="74">
        <v>4600007464</v>
      </c>
      <c r="AA87" s="75">
        <f t="shared" si="1"/>
        <v>1</v>
      </c>
      <c r="AB87" s="70" t="s">
        <v>478</v>
      </c>
      <c r="AC87" s="70" t="s">
        <v>61</v>
      </c>
      <c r="AD87" s="70"/>
      <c r="AE87" s="70" t="s">
        <v>557</v>
      </c>
      <c r="AF87" s="76" t="s">
        <v>422</v>
      </c>
      <c r="AG87" s="65" t="s">
        <v>480</v>
      </c>
    </row>
    <row r="88" spans="1:33" s="78" customFormat="1" ht="50.25" customHeight="1" x14ac:dyDescent="0.25">
      <c r="A88" s="61" t="s">
        <v>268</v>
      </c>
      <c r="B88" s="62">
        <v>86131901</v>
      </c>
      <c r="C88" s="63" t="s">
        <v>558</v>
      </c>
      <c r="D88" s="64">
        <v>43252</v>
      </c>
      <c r="E88" s="65" t="s">
        <v>524</v>
      </c>
      <c r="F88" s="66" t="s">
        <v>220</v>
      </c>
      <c r="G88" s="65" t="s">
        <v>359</v>
      </c>
      <c r="H88" s="67">
        <v>550000000</v>
      </c>
      <c r="I88" s="67">
        <v>550000000</v>
      </c>
      <c r="J88" s="66" t="s">
        <v>76</v>
      </c>
      <c r="K88" s="66" t="s">
        <v>68</v>
      </c>
      <c r="L88" s="62" t="s">
        <v>411</v>
      </c>
      <c r="M88" s="62" t="s">
        <v>412</v>
      </c>
      <c r="N88" s="68">
        <v>3838561</v>
      </c>
      <c r="O88" s="69" t="s">
        <v>525</v>
      </c>
      <c r="P88" s="65" t="s">
        <v>413</v>
      </c>
      <c r="Q88" s="65" t="s">
        <v>559</v>
      </c>
      <c r="R88" s="65" t="s">
        <v>415</v>
      </c>
      <c r="S88" s="65" t="s">
        <v>416</v>
      </c>
      <c r="T88" s="65" t="s">
        <v>417</v>
      </c>
      <c r="U88" s="70" t="s">
        <v>560</v>
      </c>
      <c r="V88" s="71"/>
      <c r="W88" s="72">
        <v>21224</v>
      </c>
      <c r="X88" s="73"/>
      <c r="Y88" s="74"/>
      <c r="Z88" s="74"/>
      <c r="AA88" s="75">
        <f t="shared" si="1"/>
        <v>0</v>
      </c>
      <c r="AB88" s="70"/>
      <c r="AC88" s="70" t="s">
        <v>552</v>
      </c>
      <c r="AD88" s="70"/>
      <c r="AE88" s="70" t="s">
        <v>561</v>
      </c>
      <c r="AF88" s="76" t="s">
        <v>422</v>
      </c>
      <c r="AG88" s="65" t="s">
        <v>562</v>
      </c>
    </row>
    <row r="89" spans="1:33" s="78" customFormat="1" ht="50.25" customHeight="1" x14ac:dyDescent="0.25">
      <c r="A89" s="61" t="s">
        <v>268</v>
      </c>
      <c r="B89" s="62">
        <v>86131901</v>
      </c>
      <c r="C89" s="63" t="s">
        <v>558</v>
      </c>
      <c r="D89" s="64">
        <v>43252</v>
      </c>
      <c r="E89" s="65" t="s">
        <v>524</v>
      </c>
      <c r="F89" s="66" t="s">
        <v>220</v>
      </c>
      <c r="G89" s="65" t="s">
        <v>299</v>
      </c>
      <c r="H89" s="67">
        <v>100000000</v>
      </c>
      <c r="I89" s="67">
        <v>100000000</v>
      </c>
      <c r="J89" s="66" t="s">
        <v>76</v>
      </c>
      <c r="K89" s="66" t="s">
        <v>68</v>
      </c>
      <c r="L89" s="62" t="s">
        <v>411</v>
      </c>
      <c r="M89" s="62" t="s">
        <v>412</v>
      </c>
      <c r="N89" s="68">
        <v>3838561</v>
      </c>
      <c r="O89" s="69" t="s">
        <v>525</v>
      </c>
      <c r="P89" s="65" t="s">
        <v>413</v>
      </c>
      <c r="Q89" s="65" t="s">
        <v>563</v>
      </c>
      <c r="R89" s="65" t="s">
        <v>415</v>
      </c>
      <c r="S89" s="65" t="s">
        <v>416</v>
      </c>
      <c r="T89" s="65" t="s">
        <v>564</v>
      </c>
      <c r="U89" s="70" t="s">
        <v>560</v>
      </c>
      <c r="V89" s="71"/>
      <c r="W89" s="72">
        <v>21225</v>
      </c>
      <c r="X89" s="73"/>
      <c r="Y89" s="74"/>
      <c r="Z89" s="74"/>
      <c r="AA89" s="75">
        <f t="shared" si="1"/>
        <v>0</v>
      </c>
      <c r="AB89" s="70"/>
      <c r="AC89" s="70" t="s">
        <v>552</v>
      </c>
      <c r="AD89" s="70"/>
      <c r="AE89" s="70" t="s">
        <v>561</v>
      </c>
      <c r="AF89" s="76" t="s">
        <v>422</v>
      </c>
      <c r="AG89" s="65" t="s">
        <v>562</v>
      </c>
    </row>
    <row r="90" spans="1:33" s="78" customFormat="1" ht="50.25" customHeight="1" x14ac:dyDescent="0.25">
      <c r="A90" s="61" t="s">
        <v>268</v>
      </c>
      <c r="B90" s="62">
        <v>72121406</v>
      </c>
      <c r="C90" s="63" t="s">
        <v>565</v>
      </c>
      <c r="D90" s="64">
        <v>43252</v>
      </c>
      <c r="E90" s="65" t="s">
        <v>361</v>
      </c>
      <c r="F90" s="66" t="s">
        <v>220</v>
      </c>
      <c r="G90" s="65" t="s">
        <v>533</v>
      </c>
      <c r="H90" s="67">
        <v>780215664</v>
      </c>
      <c r="I90" s="67">
        <v>780215664</v>
      </c>
      <c r="J90" s="66" t="s">
        <v>76</v>
      </c>
      <c r="K90" s="66" t="s">
        <v>68</v>
      </c>
      <c r="L90" s="62" t="s">
        <v>566</v>
      </c>
      <c r="M90" s="62" t="s">
        <v>567</v>
      </c>
      <c r="N90" s="68" t="s">
        <v>568</v>
      </c>
      <c r="O90" s="69" t="s">
        <v>569</v>
      </c>
      <c r="P90" s="65" t="s">
        <v>570</v>
      </c>
      <c r="Q90" s="65" t="s">
        <v>571</v>
      </c>
      <c r="R90" s="65" t="s">
        <v>572</v>
      </c>
      <c r="S90" s="65" t="s">
        <v>573</v>
      </c>
      <c r="T90" s="65" t="s">
        <v>571</v>
      </c>
      <c r="U90" s="70" t="s">
        <v>571</v>
      </c>
      <c r="V90" s="71"/>
      <c r="W90" s="72">
        <v>21432</v>
      </c>
      <c r="X90" s="73"/>
      <c r="Y90" s="74"/>
      <c r="Z90" s="74"/>
      <c r="AA90" s="75">
        <f t="shared" si="1"/>
        <v>0</v>
      </c>
      <c r="AB90" s="70"/>
      <c r="AC90" s="70" t="s">
        <v>552</v>
      </c>
      <c r="AD90" s="70"/>
      <c r="AE90" s="70" t="s">
        <v>574</v>
      </c>
      <c r="AF90" s="76" t="s">
        <v>422</v>
      </c>
      <c r="AG90" s="65" t="s">
        <v>562</v>
      </c>
    </row>
    <row r="91" spans="1:33" s="78" customFormat="1" ht="50.25" customHeight="1" x14ac:dyDescent="0.25">
      <c r="A91" s="61" t="s">
        <v>268</v>
      </c>
      <c r="B91" s="62">
        <v>43222612</v>
      </c>
      <c r="C91" s="63" t="s">
        <v>575</v>
      </c>
      <c r="D91" s="64">
        <v>43282</v>
      </c>
      <c r="E91" s="65" t="s">
        <v>361</v>
      </c>
      <c r="F91" s="66" t="s">
        <v>576</v>
      </c>
      <c r="G91" s="65" t="s">
        <v>241</v>
      </c>
      <c r="H91" s="67">
        <v>11131424868</v>
      </c>
      <c r="I91" s="67">
        <v>247818347</v>
      </c>
      <c r="J91" s="66" t="s">
        <v>76</v>
      </c>
      <c r="K91" s="66" t="s">
        <v>68</v>
      </c>
      <c r="L91" s="62" t="s">
        <v>390</v>
      </c>
      <c r="M91" s="62" t="s">
        <v>391</v>
      </c>
      <c r="N91" s="68" t="s">
        <v>556</v>
      </c>
      <c r="O91" s="69" t="s">
        <v>393</v>
      </c>
      <c r="P91" s="65" t="s">
        <v>365</v>
      </c>
      <c r="Q91" s="65" t="s">
        <v>483</v>
      </c>
      <c r="R91" s="65" t="s">
        <v>484</v>
      </c>
      <c r="S91" s="65" t="s">
        <v>485</v>
      </c>
      <c r="T91" s="65" t="s">
        <v>394</v>
      </c>
      <c r="U91" s="70" t="s">
        <v>486</v>
      </c>
      <c r="V91" s="71">
        <v>6281</v>
      </c>
      <c r="W91" s="72">
        <v>21446</v>
      </c>
      <c r="X91" s="73"/>
      <c r="Y91" s="74" t="s">
        <v>68</v>
      </c>
      <c r="Z91" s="74">
        <v>4600006140</v>
      </c>
      <c r="AA91" s="75" t="str">
        <f t="shared" si="1"/>
        <v>Información incompleta</v>
      </c>
      <c r="AB91" s="70" t="s">
        <v>487</v>
      </c>
      <c r="AC91" s="70" t="s">
        <v>61</v>
      </c>
      <c r="AD91" s="70"/>
      <c r="AE91" s="70" t="s">
        <v>557</v>
      </c>
      <c r="AF91" s="76" t="s">
        <v>63</v>
      </c>
      <c r="AG91" s="65" t="s">
        <v>562</v>
      </c>
    </row>
    <row r="92" spans="1:33" s="78" customFormat="1" ht="50.25" customHeight="1" x14ac:dyDescent="0.25">
      <c r="A92" s="61" t="s">
        <v>268</v>
      </c>
      <c r="B92" s="62">
        <v>72121406</v>
      </c>
      <c r="C92" s="63" t="s">
        <v>577</v>
      </c>
      <c r="D92" s="64">
        <v>43252</v>
      </c>
      <c r="E92" s="65" t="s">
        <v>578</v>
      </c>
      <c r="F92" s="66" t="s">
        <v>220</v>
      </c>
      <c r="G92" s="65" t="s">
        <v>533</v>
      </c>
      <c r="H92" s="67">
        <v>536911291</v>
      </c>
      <c r="I92" s="67">
        <v>536911291</v>
      </c>
      <c r="J92" s="66" t="s">
        <v>76</v>
      </c>
      <c r="K92" s="66" t="s">
        <v>68</v>
      </c>
      <c r="L92" s="62" t="s">
        <v>566</v>
      </c>
      <c r="M92" s="62" t="s">
        <v>567</v>
      </c>
      <c r="N92" s="68" t="s">
        <v>568</v>
      </c>
      <c r="O92" s="69" t="s">
        <v>569</v>
      </c>
      <c r="P92" s="65" t="s">
        <v>570</v>
      </c>
      <c r="Q92" s="65" t="s">
        <v>579</v>
      </c>
      <c r="R92" s="65" t="s">
        <v>572</v>
      </c>
      <c r="S92" s="65" t="s">
        <v>580</v>
      </c>
      <c r="T92" s="65" t="s">
        <v>581</v>
      </c>
      <c r="U92" s="70" t="s">
        <v>582</v>
      </c>
      <c r="V92" s="71"/>
      <c r="W92" s="72">
        <v>21448</v>
      </c>
      <c r="X92" s="73"/>
      <c r="Y92" s="74"/>
      <c r="Z92" s="74"/>
      <c r="AA92" s="75">
        <f t="shared" si="1"/>
        <v>0</v>
      </c>
      <c r="AB92" s="70"/>
      <c r="AC92" s="70" t="s">
        <v>552</v>
      </c>
      <c r="AD92" s="70"/>
      <c r="AE92" s="70" t="s">
        <v>583</v>
      </c>
      <c r="AF92" s="76" t="s">
        <v>422</v>
      </c>
      <c r="AG92" s="65" t="s">
        <v>562</v>
      </c>
    </row>
    <row r="93" spans="1:33" s="78" customFormat="1" ht="50.25" customHeight="1" x14ac:dyDescent="0.25">
      <c r="A93" s="61" t="s">
        <v>268</v>
      </c>
      <c r="B93" s="62">
        <v>72121406</v>
      </c>
      <c r="C93" s="63" t="s">
        <v>584</v>
      </c>
      <c r="D93" s="64">
        <v>43252</v>
      </c>
      <c r="E93" s="65" t="s">
        <v>578</v>
      </c>
      <c r="F93" s="66" t="s">
        <v>150</v>
      </c>
      <c r="G93" s="65" t="s">
        <v>533</v>
      </c>
      <c r="H93" s="67">
        <v>1295644639</v>
      </c>
      <c r="I93" s="67">
        <v>1295644639</v>
      </c>
      <c r="J93" s="66" t="s">
        <v>76</v>
      </c>
      <c r="K93" s="66" t="s">
        <v>68</v>
      </c>
      <c r="L93" s="62" t="s">
        <v>566</v>
      </c>
      <c r="M93" s="62" t="s">
        <v>567</v>
      </c>
      <c r="N93" s="68" t="s">
        <v>568</v>
      </c>
      <c r="O93" s="69" t="s">
        <v>569</v>
      </c>
      <c r="P93" s="65" t="s">
        <v>570</v>
      </c>
      <c r="Q93" s="65" t="s">
        <v>579</v>
      </c>
      <c r="R93" s="65" t="s">
        <v>572</v>
      </c>
      <c r="S93" s="65" t="s">
        <v>580</v>
      </c>
      <c r="T93" s="65" t="s">
        <v>582</v>
      </c>
      <c r="U93" s="70" t="s">
        <v>582</v>
      </c>
      <c r="V93" s="71"/>
      <c r="W93" s="72">
        <v>21610</v>
      </c>
      <c r="X93" s="73"/>
      <c r="Y93" s="74"/>
      <c r="Z93" s="74"/>
      <c r="AA93" s="75">
        <f t="shared" si="1"/>
        <v>0</v>
      </c>
      <c r="AB93" s="70"/>
      <c r="AC93" s="70" t="s">
        <v>552</v>
      </c>
      <c r="AD93" s="70"/>
      <c r="AE93" s="70" t="s">
        <v>585</v>
      </c>
      <c r="AF93" s="76" t="s">
        <v>63</v>
      </c>
      <c r="AG93" s="65" t="s">
        <v>562</v>
      </c>
    </row>
    <row r="94" spans="1:33" s="78" customFormat="1" ht="50.25" customHeight="1" x14ac:dyDescent="0.25">
      <c r="A94" s="61" t="s">
        <v>268</v>
      </c>
      <c r="B94" s="62">
        <v>72121406</v>
      </c>
      <c r="C94" s="63" t="s">
        <v>586</v>
      </c>
      <c r="D94" s="64">
        <v>43252</v>
      </c>
      <c r="E94" s="65" t="s">
        <v>587</v>
      </c>
      <c r="F94" s="66" t="s">
        <v>220</v>
      </c>
      <c r="G94" s="65" t="s">
        <v>588</v>
      </c>
      <c r="H94" s="67">
        <v>140000000</v>
      </c>
      <c r="I94" s="67">
        <v>140000000</v>
      </c>
      <c r="J94" s="66" t="s">
        <v>76</v>
      </c>
      <c r="K94" s="66" t="s">
        <v>68</v>
      </c>
      <c r="L94" s="62" t="s">
        <v>566</v>
      </c>
      <c r="M94" s="62" t="s">
        <v>567</v>
      </c>
      <c r="N94" s="68" t="s">
        <v>568</v>
      </c>
      <c r="O94" s="69" t="s">
        <v>569</v>
      </c>
      <c r="P94" s="65" t="s">
        <v>537</v>
      </c>
      <c r="Q94" s="65" t="s">
        <v>571</v>
      </c>
      <c r="R94" s="65" t="s">
        <v>572</v>
      </c>
      <c r="S94" s="65" t="s">
        <v>589</v>
      </c>
      <c r="T94" s="65" t="s">
        <v>571</v>
      </c>
      <c r="U94" s="70" t="s">
        <v>571</v>
      </c>
      <c r="V94" s="71"/>
      <c r="W94" s="72">
        <v>21666</v>
      </c>
      <c r="X94" s="73"/>
      <c r="Y94" s="74"/>
      <c r="Z94" s="74"/>
      <c r="AA94" s="75">
        <f t="shared" si="1"/>
        <v>0</v>
      </c>
      <c r="AB94" s="70"/>
      <c r="AC94" s="70" t="s">
        <v>552</v>
      </c>
      <c r="AD94" s="70"/>
      <c r="AE94" s="70" t="s">
        <v>590</v>
      </c>
      <c r="AF94" s="76" t="s">
        <v>422</v>
      </c>
      <c r="AG94" s="65" t="s">
        <v>562</v>
      </c>
    </row>
    <row r="95" spans="1:33" s="78" customFormat="1" ht="50.25" customHeight="1" x14ac:dyDescent="0.25">
      <c r="A95" s="61" t="s">
        <v>268</v>
      </c>
      <c r="B95" s="62">
        <v>81112107</v>
      </c>
      <c r="C95" s="63" t="s">
        <v>591</v>
      </c>
      <c r="D95" s="64">
        <v>43252</v>
      </c>
      <c r="E95" s="65" t="s">
        <v>361</v>
      </c>
      <c r="F95" s="66" t="s">
        <v>138</v>
      </c>
      <c r="G95" s="65" t="s">
        <v>588</v>
      </c>
      <c r="H95" s="67">
        <v>54000000</v>
      </c>
      <c r="I95" s="67">
        <v>54000000</v>
      </c>
      <c r="J95" s="66" t="s">
        <v>76</v>
      </c>
      <c r="K95" s="66" t="s">
        <v>68</v>
      </c>
      <c r="L95" s="62" t="s">
        <v>592</v>
      </c>
      <c r="M95" s="62" t="s">
        <v>391</v>
      </c>
      <c r="N95" s="68">
        <v>3835133</v>
      </c>
      <c r="O95" s="69" t="s">
        <v>393</v>
      </c>
      <c r="P95" s="65" t="s">
        <v>593</v>
      </c>
      <c r="Q95" s="65" t="s">
        <v>594</v>
      </c>
      <c r="R95" s="65" t="s">
        <v>595</v>
      </c>
      <c r="S95" s="65" t="s">
        <v>596</v>
      </c>
      <c r="T95" s="65" t="s">
        <v>594</v>
      </c>
      <c r="U95" s="70" t="s">
        <v>597</v>
      </c>
      <c r="V95" s="71" t="s">
        <v>598</v>
      </c>
      <c r="W95" s="72">
        <v>21772</v>
      </c>
      <c r="X95" s="73"/>
      <c r="Y95" s="74"/>
      <c r="Z95" s="74">
        <v>4600007642</v>
      </c>
      <c r="AA95" s="75" t="str">
        <f t="shared" si="1"/>
        <v>Información incompleta</v>
      </c>
      <c r="AB95" s="70" t="s">
        <v>478</v>
      </c>
      <c r="AC95" s="70" t="s">
        <v>61</v>
      </c>
      <c r="AD95" s="70"/>
      <c r="AE95" s="70" t="s">
        <v>599</v>
      </c>
      <c r="AF95" s="76" t="s">
        <v>422</v>
      </c>
      <c r="AG95" s="65" t="s">
        <v>562</v>
      </c>
    </row>
    <row r="96" spans="1:33" s="78" customFormat="1" ht="50.25" customHeight="1" x14ac:dyDescent="0.25">
      <c r="A96" s="61" t="s">
        <v>268</v>
      </c>
      <c r="B96" s="62">
        <v>55101519</v>
      </c>
      <c r="C96" s="63" t="s">
        <v>600</v>
      </c>
      <c r="D96" s="64">
        <v>43252</v>
      </c>
      <c r="E96" s="65" t="s">
        <v>524</v>
      </c>
      <c r="F96" s="66" t="s">
        <v>47</v>
      </c>
      <c r="G96" s="65" t="s">
        <v>588</v>
      </c>
      <c r="H96" s="67">
        <v>70000000</v>
      </c>
      <c r="I96" s="67">
        <v>70000000</v>
      </c>
      <c r="J96" s="66" t="s">
        <v>76</v>
      </c>
      <c r="K96" s="66" t="s">
        <v>68</v>
      </c>
      <c r="L96" s="62" t="s">
        <v>601</v>
      </c>
      <c r="M96" s="62" t="s">
        <v>602</v>
      </c>
      <c r="N96" s="68">
        <v>3835037</v>
      </c>
      <c r="O96" s="69" t="s">
        <v>603</v>
      </c>
      <c r="P96" s="65" t="s">
        <v>413</v>
      </c>
      <c r="Q96" s="65" t="s">
        <v>604</v>
      </c>
      <c r="R96" s="65" t="s">
        <v>605</v>
      </c>
      <c r="S96" s="65" t="s">
        <v>606</v>
      </c>
      <c r="T96" s="65" t="s">
        <v>607</v>
      </c>
      <c r="U96" s="70" t="s">
        <v>607</v>
      </c>
      <c r="V96" s="71" t="s">
        <v>608</v>
      </c>
      <c r="W96" s="72">
        <v>21777</v>
      </c>
      <c r="X96" s="73"/>
      <c r="Y96" s="74"/>
      <c r="Z96" s="74"/>
      <c r="AA96" s="75">
        <f t="shared" si="1"/>
        <v>0</v>
      </c>
      <c r="AB96" s="70"/>
      <c r="AC96" s="70" t="s">
        <v>552</v>
      </c>
      <c r="AD96" s="70"/>
      <c r="AE96" s="70" t="s">
        <v>520</v>
      </c>
      <c r="AF96" s="76"/>
      <c r="AG96" s="65" t="s">
        <v>520</v>
      </c>
    </row>
    <row r="97" spans="1:33" s="78" customFormat="1" ht="50.25" customHeight="1" x14ac:dyDescent="0.25">
      <c r="A97" s="61" t="s">
        <v>268</v>
      </c>
      <c r="B97" s="62">
        <v>80141607</v>
      </c>
      <c r="C97" s="63" t="s">
        <v>609</v>
      </c>
      <c r="D97" s="64">
        <v>43252</v>
      </c>
      <c r="E97" s="65" t="s">
        <v>524</v>
      </c>
      <c r="F97" s="66" t="s">
        <v>47</v>
      </c>
      <c r="G97" s="65" t="s">
        <v>588</v>
      </c>
      <c r="H97" s="67">
        <v>70000000</v>
      </c>
      <c r="I97" s="67">
        <v>70000000</v>
      </c>
      <c r="J97" s="66" t="s">
        <v>76</v>
      </c>
      <c r="K97" s="66" t="s">
        <v>68</v>
      </c>
      <c r="L97" s="62" t="s">
        <v>601</v>
      </c>
      <c r="M97" s="62" t="s">
        <v>602</v>
      </c>
      <c r="N97" s="68">
        <v>3835037</v>
      </c>
      <c r="O97" s="69" t="s">
        <v>603</v>
      </c>
      <c r="P97" s="65" t="s">
        <v>413</v>
      </c>
      <c r="Q97" s="65" t="s">
        <v>604</v>
      </c>
      <c r="R97" s="65" t="s">
        <v>605</v>
      </c>
      <c r="S97" s="65" t="s">
        <v>606</v>
      </c>
      <c r="T97" s="65" t="s">
        <v>607</v>
      </c>
      <c r="U97" s="70" t="s">
        <v>607</v>
      </c>
      <c r="V97" s="71" t="s">
        <v>608</v>
      </c>
      <c r="W97" s="72">
        <v>21778</v>
      </c>
      <c r="X97" s="73"/>
      <c r="Y97" s="74"/>
      <c r="Z97" s="74"/>
      <c r="AA97" s="75">
        <f t="shared" si="1"/>
        <v>0</v>
      </c>
      <c r="AB97" s="70"/>
      <c r="AC97" s="70" t="s">
        <v>552</v>
      </c>
      <c r="AD97" s="70"/>
      <c r="AE97" s="70" t="s">
        <v>520</v>
      </c>
      <c r="AF97" s="76"/>
      <c r="AG97" s="65"/>
    </row>
    <row r="98" spans="1:33" s="78" customFormat="1" ht="50.25" customHeight="1" x14ac:dyDescent="0.25">
      <c r="A98" s="61" t="s">
        <v>268</v>
      </c>
      <c r="B98" s="62">
        <v>86121504</v>
      </c>
      <c r="C98" s="63" t="s">
        <v>509</v>
      </c>
      <c r="D98" s="64">
        <v>43264</v>
      </c>
      <c r="E98" s="65" t="s">
        <v>578</v>
      </c>
      <c r="F98" s="66" t="s">
        <v>220</v>
      </c>
      <c r="G98" s="65" t="s">
        <v>588</v>
      </c>
      <c r="H98" s="67">
        <v>300000000</v>
      </c>
      <c r="I98" s="67">
        <v>300000000</v>
      </c>
      <c r="J98" s="66" t="s">
        <v>76</v>
      </c>
      <c r="K98" s="66" t="s">
        <v>68</v>
      </c>
      <c r="L98" s="62" t="s">
        <v>510</v>
      </c>
      <c r="M98" s="62" t="s">
        <v>511</v>
      </c>
      <c r="N98" s="68">
        <v>3838064</v>
      </c>
      <c r="O98" s="69" t="s">
        <v>512</v>
      </c>
      <c r="P98" s="65" t="s">
        <v>513</v>
      </c>
      <c r="Q98" s="65" t="s">
        <v>514</v>
      </c>
      <c r="R98" s="65" t="s">
        <v>515</v>
      </c>
      <c r="S98" s="65" t="s">
        <v>516</v>
      </c>
      <c r="T98" s="65" t="s">
        <v>517</v>
      </c>
      <c r="U98" s="70" t="s">
        <v>518</v>
      </c>
      <c r="V98" s="71"/>
      <c r="W98" s="72">
        <v>21859</v>
      </c>
      <c r="X98" s="73"/>
      <c r="Y98" s="74"/>
      <c r="Z98" s="74"/>
      <c r="AA98" s="75">
        <f t="shared" si="1"/>
        <v>0</v>
      </c>
      <c r="AB98" s="70"/>
      <c r="AC98" s="70" t="s">
        <v>552</v>
      </c>
      <c r="AD98" s="70"/>
      <c r="AE98" s="70" t="s">
        <v>522</v>
      </c>
      <c r="AF98" s="76" t="s">
        <v>63</v>
      </c>
      <c r="AG98" s="65" t="s">
        <v>562</v>
      </c>
    </row>
    <row r="99" spans="1:33" s="78" customFormat="1" ht="50.25" customHeight="1" x14ac:dyDescent="0.25">
      <c r="A99" s="61" t="s">
        <v>268</v>
      </c>
      <c r="B99" s="62">
        <v>81111820</v>
      </c>
      <c r="C99" s="63" t="s">
        <v>610</v>
      </c>
      <c r="D99" s="64">
        <v>43264</v>
      </c>
      <c r="E99" s="65" t="s">
        <v>578</v>
      </c>
      <c r="F99" s="66" t="s">
        <v>97</v>
      </c>
      <c r="G99" s="65" t="s">
        <v>533</v>
      </c>
      <c r="H99" s="67">
        <v>173413940</v>
      </c>
      <c r="I99" s="67">
        <v>173413940</v>
      </c>
      <c r="J99" s="66" t="s">
        <v>76</v>
      </c>
      <c r="K99" s="66" t="s">
        <v>68</v>
      </c>
      <c r="L99" s="62" t="s">
        <v>611</v>
      </c>
      <c r="M99" s="62" t="s">
        <v>535</v>
      </c>
      <c r="N99" s="68">
        <v>3838470</v>
      </c>
      <c r="O99" s="69" t="s">
        <v>536</v>
      </c>
      <c r="P99" s="65" t="s">
        <v>593</v>
      </c>
      <c r="Q99" s="65" t="s">
        <v>612</v>
      </c>
      <c r="R99" s="65" t="s">
        <v>613</v>
      </c>
      <c r="S99" s="65" t="s">
        <v>614</v>
      </c>
      <c r="T99" s="65" t="s">
        <v>615</v>
      </c>
      <c r="U99" s="70" t="s">
        <v>616</v>
      </c>
      <c r="V99" s="71"/>
      <c r="W99" s="72">
        <v>21877</v>
      </c>
      <c r="X99" s="73"/>
      <c r="Y99" s="74"/>
      <c r="Z99" s="74"/>
      <c r="AA99" s="75">
        <f t="shared" si="1"/>
        <v>0</v>
      </c>
      <c r="AB99" s="70"/>
      <c r="AC99" s="70" t="s">
        <v>552</v>
      </c>
      <c r="AD99" s="70"/>
      <c r="AE99" s="70" t="s">
        <v>617</v>
      </c>
      <c r="AF99" s="76" t="s">
        <v>63</v>
      </c>
      <c r="AG99" s="65" t="s">
        <v>562</v>
      </c>
    </row>
    <row r="100" spans="1:33" s="78" customFormat="1" ht="50.25" customHeight="1" x14ac:dyDescent="0.25">
      <c r="A100" s="61" t="s">
        <v>268</v>
      </c>
      <c r="B100" s="62">
        <v>86111602</v>
      </c>
      <c r="C100" s="63" t="s">
        <v>618</v>
      </c>
      <c r="D100" s="64">
        <v>43264</v>
      </c>
      <c r="E100" s="65" t="s">
        <v>361</v>
      </c>
      <c r="F100" s="66" t="s">
        <v>47</v>
      </c>
      <c r="G100" s="65" t="s">
        <v>533</v>
      </c>
      <c r="H100" s="67">
        <v>199890900</v>
      </c>
      <c r="I100" s="67">
        <v>199890900</v>
      </c>
      <c r="J100" s="66" t="s">
        <v>76</v>
      </c>
      <c r="K100" s="66" t="s">
        <v>68</v>
      </c>
      <c r="L100" s="62" t="s">
        <v>449</v>
      </c>
      <c r="M100" s="62" t="s">
        <v>450</v>
      </c>
      <c r="N100" s="68">
        <v>3835132</v>
      </c>
      <c r="O100" s="69" t="s">
        <v>619</v>
      </c>
      <c r="P100" s="65" t="s">
        <v>452</v>
      </c>
      <c r="Q100" s="65" t="s">
        <v>453</v>
      </c>
      <c r="R100" s="65" t="s">
        <v>454</v>
      </c>
      <c r="S100" s="65" t="s">
        <v>455</v>
      </c>
      <c r="T100" s="65" t="s">
        <v>453</v>
      </c>
      <c r="U100" s="70" t="s">
        <v>456</v>
      </c>
      <c r="V100" s="71"/>
      <c r="W100" s="72">
        <v>21911</v>
      </c>
      <c r="X100" s="73"/>
      <c r="Y100" s="74"/>
      <c r="Z100" s="74"/>
      <c r="AA100" s="75">
        <f t="shared" si="1"/>
        <v>0</v>
      </c>
      <c r="AB100" s="70"/>
      <c r="AC100" s="70" t="s">
        <v>552</v>
      </c>
      <c r="AD100" s="70"/>
      <c r="AE100" s="70" t="s">
        <v>449</v>
      </c>
      <c r="AF100" s="76" t="s">
        <v>63</v>
      </c>
      <c r="AG100" s="65" t="s">
        <v>562</v>
      </c>
    </row>
    <row r="101" spans="1:33" s="78" customFormat="1" ht="50.25" customHeight="1" x14ac:dyDescent="0.25">
      <c r="A101" s="61" t="s">
        <v>268</v>
      </c>
      <c r="B101" s="62">
        <v>86111602</v>
      </c>
      <c r="C101" s="63" t="s">
        <v>620</v>
      </c>
      <c r="D101" s="64">
        <v>43264</v>
      </c>
      <c r="E101" s="65" t="s">
        <v>361</v>
      </c>
      <c r="F101" s="66" t="s">
        <v>81</v>
      </c>
      <c r="G101" s="65" t="s">
        <v>533</v>
      </c>
      <c r="H101" s="67">
        <v>500000000</v>
      </c>
      <c r="I101" s="67">
        <v>500000000</v>
      </c>
      <c r="J101" s="66" t="s">
        <v>76</v>
      </c>
      <c r="K101" s="66" t="s">
        <v>68</v>
      </c>
      <c r="L101" s="62" t="s">
        <v>449</v>
      </c>
      <c r="M101" s="62" t="s">
        <v>450</v>
      </c>
      <c r="N101" s="68">
        <v>3835132</v>
      </c>
      <c r="O101" s="69" t="s">
        <v>619</v>
      </c>
      <c r="P101" s="65" t="s">
        <v>462</v>
      </c>
      <c r="Q101" s="65" t="s">
        <v>463</v>
      </c>
      <c r="R101" s="65" t="s">
        <v>464</v>
      </c>
      <c r="S101" s="65" t="s">
        <v>465</v>
      </c>
      <c r="T101" s="65" t="s">
        <v>463</v>
      </c>
      <c r="U101" s="70" t="s">
        <v>466</v>
      </c>
      <c r="V101" s="71">
        <v>8280</v>
      </c>
      <c r="W101" s="72">
        <v>21912</v>
      </c>
      <c r="X101" s="73"/>
      <c r="Y101" s="74"/>
      <c r="Z101" s="74"/>
      <c r="AA101" s="75">
        <f t="shared" si="1"/>
        <v>0</v>
      </c>
      <c r="AB101" s="70"/>
      <c r="AC101" s="70" t="s">
        <v>552</v>
      </c>
      <c r="AD101" s="70"/>
      <c r="AE101" s="70" t="s">
        <v>449</v>
      </c>
      <c r="AF101" s="76" t="s">
        <v>63</v>
      </c>
      <c r="AG101" s="65" t="s">
        <v>562</v>
      </c>
    </row>
    <row r="102" spans="1:33" s="78" customFormat="1" ht="50.25" customHeight="1" x14ac:dyDescent="0.25">
      <c r="A102" s="61" t="s">
        <v>268</v>
      </c>
      <c r="B102" s="62">
        <v>81112202</v>
      </c>
      <c r="C102" s="63" t="s">
        <v>621</v>
      </c>
      <c r="D102" s="64">
        <v>43264</v>
      </c>
      <c r="E102" s="65" t="s">
        <v>361</v>
      </c>
      <c r="F102" s="66" t="s">
        <v>138</v>
      </c>
      <c r="G102" s="65" t="s">
        <v>533</v>
      </c>
      <c r="H102" s="67">
        <v>190400000</v>
      </c>
      <c r="I102" s="67">
        <v>190400000</v>
      </c>
      <c r="J102" s="66" t="s">
        <v>76</v>
      </c>
      <c r="K102" s="66" t="s">
        <v>68</v>
      </c>
      <c r="L102" s="62" t="s">
        <v>601</v>
      </c>
      <c r="M102" s="62" t="s">
        <v>602</v>
      </c>
      <c r="N102" s="68">
        <v>3835037</v>
      </c>
      <c r="O102" s="69" t="s">
        <v>603</v>
      </c>
      <c r="P102" s="65" t="s">
        <v>622</v>
      </c>
      <c r="Q102" s="65" t="s">
        <v>623</v>
      </c>
      <c r="R102" s="65" t="s">
        <v>624</v>
      </c>
      <c r="S102" s="65" t="s">
        <v>614</v>
      </c>
      <c r="T102" s="65" t="s">
        <v>625</v>
      </c>
      <c r="U102" s="70" t="s">
        <v>626</v>
      </c>
      <c r="V102" s="71"/>
      <c r="W102" s="72">
        <v>21913</v>
      </c>
      <c r="X102" s="73"/>
      <c r="Y102" s="74"/>
      <c r="Z102" s="74"/>
      <c r="AA102" s="75">
        <f t="shared" si="1"/>
        <v>0</v>
      </c>
      <c r="AB102" s="70"/>
      <c r="AC102" s="70" t="s">
        <v>552</v>
      </c>
      <c r="AD102" s="70"/>
      <c r="AE102" s="70" t="s">
        <v>627</v>
      </c>
      <c r="AF102" s="76" t="s">
        <v>63</v>
      </c>
      <c r="AG102" s="65" t="s">
        <v>562</v>
      </c>
    </row>
    <row r="103" spans="1:33" s="78" customFormat="1" ht="50.25" customHeight="1" x14ac:dyDescent="0.25">
      <c r="A103" s="61" t="s">
        <v>268</v>
      </c>
      <c r="B103" s="62" t="s">
        <v>470</v>
      </c>
      <c r="C103" s="63" t="s">
        <v>628</v>
      </c>
      <c r="D103" s="64">
        <v>43284</v>
      </c>
      <c r="E103" s="65" t="s">
        <v>578</v>
      </c>
      <c r="F103" s="66" t="s">
        <v>47</v>
      </c>
      <c r="G103" s="65" t="s">
        <v>533</v>
      </c>
      <c r="H103" s="67">
        <v>2234720463</v>
      </c>
      <c r="I103" s="67">
        <v>2234720463</v>
      </c>
      <c r="J103" s="66" t="s">
        <v>76</v>
      </c>
      <c r="K103" s="66" t="s">
        <v>68</v>
      </c>
      <c r="L103" s="62" t="s">
        <v>390</v>
      </c>
      <c r="M103" s="62" t="s">
        <v>391</v>
      </c>
      <c r="N103" s="68">
        <v>3835133</v>
      </c>
      <c r="O103" s="69" t="s">
        <v>393</v>
      </c>
      <c r="P103" s="65" t="s">
        <v>472</v>
      </c>
      <c r="Q103" s="65" t="s">
        <v>473</v>
      </c>
      <c r="R103" s="65" t="s">
        <v>474</v>
      </c>
      <c r="S103" s="65" t="s">
        <v>475</v>
      </c>
      <c r="T103" s="65" t="s">
        <v>473</v>
      </c>
      <c r="U103" s="70" t="s">
        <v>476</v>
      </c>
      <c r="V103" s="71"/>
      <c r="W103" s="72">
        <v>21996</v>
      </c>
      <c r="X103" s="73"/>
      <c r="Y103" s="74"/>
      <c r="Z103" s="74"/>
      <c r="AA103" s="75">
        <f t="shared" si="1"/>
        <v>0</v>
      </c>
      <c r="AB103" s="70"/>
      <c r="AC103" s="70" t="s">
        <v>552</v>
      </c>
      <c r="AD103" s="70"/>
      <c r="AE103" s="70" t="s">
        <v>629</v>
      </c>
      <c r="AF103" s="76" t="s">
        <v>63</v>
      </c>
      <c r="AG103" s="65" t="s">
        <v>562</v>
      </c>
    </row>
    <row r="104" spans="1:33" s="78" customFormat="1" ht="50.25" customHeight="1" x14ac:dyDescent="0.25">
      <c r="A104" s="61" t="s">
        <v>268</v>
      </c>
      <c r="B104" s="62">
        <v>80101604</v>
      </c>
      <c r="C104" s="63" t="s">
        <v>630</v>
      </c>
      <c r="D104" s="64">
        <v>43282</v>
      </c>
      <c r="E104" s="65" t="s">
        <v>578</v>
      </c>
      <c r="F104" s="66" t="s">
        <v>47</v>
      </c>
      <c r="G104" s="65" t="s">
        <v>588</v>
      </c>
      <c r="H104" s="67">
        <v>91594443</v>
      </c>
      <c r="I104" s="67">
        <v>91594443</v>
      </c>
      <c r="J104" s="66" t="s">
        <v>76</v>
      </c>
      <c r="K104" s="66" t="s">
        <v>68</v>
      </c>
      <c r="L104" s="62" t="s">
        <v>411</v>
      </c>
      <c r="M104" s="62" t="s">
        <v>631</v>
      </c>
      <c r="N104" s="68">
        <v>3838561</v>
      </c>
      <c r="O104" s="69" t="s">
        <v>525</v>
      </c>
      <c r="P104" s="65" t="s">
        <v>413</v>
      </c>
      <c r="Q104" s="65" t="s">
        <v>632</v>
      </c>
      <c r="R104" s="65" t="s">
        <v>633</v>
      </c>
      <c r="S104" s="65" t="s">
        <v>634</v>
      </c>
      <c r="T104" s="65" t="s">
        <v>632</v>
      </c>
      <c r="U104" s="70" t="s">
        <v>635</v>
      </c>
      <c r="V104" s="71"/>
      <c r="W104" s="72">
        <v>21997</v>
      </c>
      <c r="X104" s="73"/>
      <c r="Y104" s="74"/>
      <c r="Z104" s="74"/>
      <c r="AA104" s="75">
        <f t="shared" si="1"/>
        <v>0</v>
      </c>
      <c r="AB104" s="70"/>
      <c r="AC104" s="70" t="s">
        <v>552</v>
      </c>
      <c r="AD104" s="70"/>
      <c r="AE104" s="70" t="s">
        <v>636</v>
      </c>
      <c r="AF104" s="76" t="s">
        <v>63</v>
      </c>
      <c r="AG104" s="65" t="s">
        <v>562</v>
      </c>
    </row>
    <row r="105" spans="1:33" s="78" customFormat="1" ht="50.25" customHeight="1" x14ac:dyDescent="0.25">
      <c r="A105" s="61" t="s">
        <v>268</v>
      </c>
      <c r="B105" s="62">
        <v>86121504</v>
      </c>
      <c r="C105" s="63" t="s">
        <v>637</v>
      </c>
      <c r="D105" s="64">
        <v>43282</v>
      </c>
      <c r="E105" s="65" t="s">
        <v>638</v>
      </c>
      <c r="F105" s="66" t="s">
        <v>639</v>
      </c>
      <c r="G105" s="65" t="s">
        <v>588</v>
      </c>
      <c r="H105" s="67">
        <v>125000000</v>
      </c>
      <c r="I105" s="67">
        <v>125000000</v>
      </c>
      <c r="J105" s="66" t="s">
        <v>76</v>
      </c>
      <c r="K105" s="66" t="s">
        <v>68</v>
      </c>
      <c r="L105" s="62" t="s">
        <v>411</v>
      </c>
      <c r="M105" s="62" t="s">
        <v>631</v>
      </c>
      <c r="N105" s="68">
        <v>3838561</v>
      </c>
      <c r="O105" s="69" t="s">
        <v>525</v>
      </c>
      <c r="P105" s="65" t="s">
        <v>413</v>
      </c>
      <c r="Q105" s="65" t="s">
        <v>548</v>
      </c>
      <c r="R105" s="65" t="s">
        <v>549</v>
      </c>
      <c r="S105" s="65" t="s">
        <v>640</v>
      </c>
      <c r="T105" s="65" t="s">
        <v>550</v>
      </c>
      <c r="U105" s="70" t="s">
        <v>551</v>
      </c>
      <c r="V105" s="71"/>
      <c r="W105" s="72">
        <v>21998</v>
      </c>
      <c r="X105" s="73"/>
      <c r="Y105" s="74"/>
      <c r="Z105" s="74"/>
      <c r="AA105" s="75">
        <f t="shared" si="1"/>
        <v>0</v>
      </c>
      <c r="AB105" s="70"/>
      <c r="AC105" s="70" t="s">
        <v>552</v>
      </c>
      <c r="AD105" s="70"/>
      <c r="AE105" s="70" t="s">
        <v>553</v>
      </c>
      <c r="AF105" s="76" t="s">
        <v>63</v>
      </c>
      <c r="AG105" s="65" t="s">
        <v>562</v>
      </c>
    </row>
    <row r="106" spans="1:33" s="78" customFormat="1" ht="50.25" customHeight="1" x14ac:dyDescent="0.25">
      <c r="A106" s="61" t="s">
        <v>268</v>
      </c>
      <c r="B106" s="62">
        <v>72121406</v>
      </c>
      <c r="C106" s="63" t="s">
        <v>641</v>
      </c>
      <c r="D106" s="64">
        <v>43282</v>
      </c>
      <c r="E106" s="65" t="s">
        <v>578</v>
      </c>
      <c r="F106" s="66" t="s">
        <v>576</v>
      </c>
      <c r="G106" s="65" t="s">
        <v>588</v>
      </c>
      <c r="H106" s="67">
        <v>252047939</v>
      </c>
      <c r="I106" s="67">
        <v>252047939</v>
      </c>
      <c r="J106" s="66" t="s">
        <v>76</v>
      </c>
      <c r="K106" s="66" t="s">
        <v>68</v>
      </c>
      <c r="L106" s="62" t="s">
        <v>566</v>
      </c>
      <c r="M106" s="62" t="s">
        <v>567</v>
      </c>
      <c r="N106" s="68" t="s">
        <v>568</v>
      </c>
      <c r="O106" s="69" t="s">
        <v>569</v>
      </c>
      <c r="P106" s="65" t="s">
        <v>413</v>
      </c>
      <c r="Q106" s="65" t="s">
        <v>642</v>
      </c>
      <c r="R106" s="65" t="s">
        <v>643</v>
      </c>
      <c r="S106" s="65" t="s">
        <v>644</v>
      </c>
      <c r="T106" s="65" t="s">
        <v>645</v>
      </c>
      <c r="U106" s="70" t="s">
        <v>646</v>
      </c>
      <c r="V106" s="71"/>
      <c r="W106" s="72">
        <v>22012</v>
      </c>
      <c r="X106" s="73"/>
      <c r="Y106" s="74"/>
      <c r="Z106" s="74"/>
      <c r="AA106" s="75">
        <f t="shared" si="1"/>
        <v>0</v>
      </c>
      <c r="AB106" s="70"/>
      <c r="AC106" s="70" t="s">
        <v>552</v>
      </c>
      <c r="AD106" s="70"/>
      <c r="AE106" s="70" t="s">
        <v>647</v>
      </c>
      <c r="AF106" s="76" t="s">
        <v>63</v>
      </c>
      <c r="AG106" s="65" t="s">
        <v>648</v>
      </c>
    </row>
    <row r="107" spans="1:33" s="78" customFormat="1" ht="50.25" customHeight="1" x14ac:dyDescent="0.25">
      <c r="A107" s="61" t="s">
        <v>268</v>
      </c>
      <c r="B107" s="62">
        <v>72121406</v>
      </c>
      <c r="C107" s="63" t="s">
        <v>649</v>
      </c>
      <c r="D107" s="64">
        <v>43282</v>
      </c>
      <c r="E107" s="65" t="s">
        <v>650</v>
      </c>
      <c r="F107" s="66" t="s">
        <v>576</v>
      </c>
      <c r="G107" s="65" t="s">
        <v>588</v>
      </c>
      <c r="H107" s="67">
        <v>3000000000</v>
      </c>
      <c r="I107" s="67">
        <v>3000000000</v>
      </c>
      <c r="J107" s="66" t="s">
        <v>76</v>
      </c>
      <c r="K107" s="66" t="s">
        <v>68</v>
      </c>
      <c r="L107" s="62" t="s">
        <v>566</v>
      </c>
      <c r="M107" s="62" t="s">
        <v>567</v>
      </c>
      <c r="N107" s="68" t="s">
        <v>568</v>
      </c>
      <c r="O107" s="69" t="s">
        <v>569</v>
      </c>
      <c r="P107" s="65" t="s">
        <v>651</v>
      </c>
      <c r="Q107" s="65" t="s">
        <v>652</v>
      </c>
      <c r="R107" s="65" t="s">
        <v>653</v>
      </c>
      <c r="S107" s="65" t="s">
        <v>654</v>
      </c>
      <c r="T107" s="65" t="s">
        <v>652</v>
      </c>
      <c r="U107" s="70" t="s">
        <v>652</v>
      </c>
      <c r="V107" s="71"/>
      <c r="W107" s="72">
        <v>22205</v>
      </c>
      <c r="X107" s="73"/>
      <c r="Y107" s="74"/>
      <c r="Z107" s="74"/>
      <c r="AA107" s="75">
        <f t="shared" si="1"/>
        <v>0</v>
      </c>
      <c r="AB107" s="70"/>
      <c r="AC107" s="70" t="s">
        <v>552</v>
      </c>
      <c r="AD107" s="70"/>
      <c r="AE107" s="70" t="s">
        <v>655</v>
      </c>
      <c r="AF107" s="76" t="s">
        <v>63</v>
      </c>
      <c r="AG107" s="65" t="s">
        <v>648</v>
      </c>
    </row>
    <row r="108" spans="1:33" s="78" customFormat="1" ht="50.25" customHeight="1" x14ac:dyDescent="0.25">
      <c r="A108" s="61" t="s">
        <v>268</v>
      </c>
      <c r="B108" s="62">
        <v>80111504</v>
      </c>
      <c r="C108" s="63" t="s">
        <v>656</v>
      </c>
      <c r="D108" s="64">
        <v>43282</v>
      </c>
      <c r="E108" s="65" t="s">
        <v>638</v>
      </c>
      <c r="F108" s="66" t="s">
        <v>47</v>
      </c>
      <c r="G108" s="65" t="s">
        <v>588</v>
      </c>
      <c r="H108" s="67">
        <v>41015205</v>
      </c>
      <c r="I108" s="67">
        <v>41015205</v>
      </c>
      <c r="J108" s="66" t="s">
        <v>76</v>
      </c>
      <c r="K108" s="66" t="s">
        <v>68</v>
      </c>
      <c r="L108" s="62" t="s">
        <v>315</v>
      </c>
      <c r="M108" s="62" t="s">
        <v>316</v>
      </c>
      <c r="N108" s="68">
        <v>3839383</v>
      </c>
      <c r="O108" s="69" t="s">
        <v>317</v>
      </c>
      <c r="P108" s="65" t="s">
        <v>155</v>
      </c>
      <c r="Q108" s="65" t="s">
        <v>657</v>
      </c>
      <c r="R108" s="65" t="s">
        <v>320</v>
      </c>
      <c r="S108" s="65">
        <v>20179</v>
      </c>
      <c r="T108" s="65" t="s">
        <v>658</v>
      </c>
      <c r="U108" s="70" t="s">
        <v>659</v>
      </c>
      <c r="V108" s="71" t="s">
        <v>660</v>
      </c>
      <c r="W108" s="72">
        <v>22206</v>
      </c>
      <c r="X108" s="73"/>
      <c r="Y108" s="74"/>
      <c r="Z108" s="74"/>
      <c r="AA108" s="75">
        <f t="shared" si="1"/>
        <v>0</v>
      </c>
      <c r="AB108" s="70"/>
      <c r="AC108" s="70" t="s">
        <v>552</v>
      </c>
      <c r="AD108" s="70"/>
      <c r="AE108" s="70" t="s">
        <v>661</v>
      </c>
      <c r="AF108" s="76" t="s">
        <v>63</v>
      </c>
      <c r="AG108" s="65" t="s">
        <v>562</v>
      </c>
    </row>
    <row r="109" spans="1:33" s="78" customFormat="1" ht="50.25" customHeight="1" x14ac:dyDescent="0.25">
      <c r="A109" s="61" t="s">
        <v>268</v>
      </c>
      <c r="B109" s="62">
        <v>80111504</v>
      </c>
      <c r="C109" s="63" t="s">
        <v>656</v>
      </c>
      <c r="D109" s="64">
        <v>43282</v>
      </c>
      <c r="E109" s="65" t="s">
        <v>638</v>
      </c>
      <c r="F109" s="66" t="s">
        <v>47</v>
      </c>
      <c r="G109" s="65" t="s">
        <v>588</v>
      </c>
      <c r="H109" s="67">
        <v>111326985</v>
      </c>
      <c r="I109" s="67">
        <v>111326985</v>
      </c>
      <c r="J109" s="66" t="s">
        <v>76</v>
      </c>
      <c r="K109" s="66" t="s">
        <v>68</v>
      </c>
      <c r="L109" s="62" t="s">
        <v>411</v>
      </c>
      <c r="M109" s="62" t="s">
        <v>631</v>
      </c>
      <c r="N109" s="68">
        <v>3838561</v>
      </c>
      <c r="O109" s="69" t="s">
        <v>525</v>
      </c>
      <c r="P109" s="65" t="s">
        <v>155</v>
      </c>
      <c r="Q109" s="65" t="s">
        <v>657</v>
      </c>
      <c r="R109" s="65" t="s">
        <v>320</v>
      </c>
      <c r="S109" s="65">
        <v>20179</v>
      </c>
      <c r="T109" s="65" t="s">
        <v>658</v>
      </c>
      <c r="U109" s="70" t="s">
        <v>659</v>
      </c>
      <c r="V109" s="71" t="s">
        <v>660</v>
      </c>
      <c r="W109" s="72">
        <v>22210</v>
      </c>
      <c r="X109" s="73"/>
      <c r="Y109" s="74"/>
      <c r="Z109" s="74"/>
      <c r="AA109" s="75">
        <f t="shared" si="1"/>
        <v>0</v>
      </c>
      <c r="AB109" s="70"/>
      <c r="AC109" s="70" t="s">
        <v>552</v>
      </c>
      <c r="AD109" s="70"/>
      <c r="AE109" s="70" t="s">
        <v>661</v>
      </c>
      <c r="AF109" s="76" t="s">
        <v>63</v>
      </c>
      <c r="AG109" s="65" t="s">
        <v>562</v>
      </c>
    </row>
    <row r="110" spans="1:33" s="78" customFormat="1" ht="50.25" customHeight="1" x14ac:dyDescent="0.25">
      <c r="A110" s="61" t="s">
        <v>973</v>
      </c>
      <c r="B110" s="62">
        <v>82121500</v>
      </c>
      <c r="C110" s="63" t="s">
        <v>662</v>
      </c>
      <c r="D110" s="64">
        <v>42948</v>
      </c>
      <c r="E110" s="65" t="s">
        <v>663</v>
      </c>
      <c r="F110" s="66" t="s">
        <v>67</v>
      </c>
      <c r="G110" s="65" t="s">
        <v>241</v>
      </c>
      <c r="H110" s="67">
        <v>2365125000</v>
      </c>
      <c r="I110" s="67">
        <v>1071000000</v>
      </c>
      <c r="J110" s="66" t="s">
        <v>49</v>
      </c>
      <c r="K110" s="66" t="s">
        <v>50</v>
      </c>
      <c r="L110" s="62" t="s">
        <v>664</v>
      </c>
      <c r="M110" s="62" t="s">
        <v>665</v>
      </c>
      <c r="N110" s="68" t="s">
        <v>666</v>
      </c>
      <c r="O110" s="69" t="s">
        <v>667</v>
      </c>
      <c r="P110" s="65"/>
      <c r="Q110" s="65"/>
      <c r="R110" s="65"/>
      <c r="S110" s="65"/>
      <c r="T110" s="65"/>
      <c r="U110" s="70"/>
      <c r="V110" s="71">
        <v>7481</v>
      </c>
      <c r="W110" s="72">
        <v>19926</v>
      </c>
      <c r="X110" s="73">
        <v>43025</v>
      </c>
      <c r="Y110" s="74">
        <v>2017060103039</v>
      </c>
      <c r="Z110" s="74">
        <v>4600007552</v>
      </c>
      <c r="AA110" s="75">
        <f t="shared" si="1"/>
        <v>1</v>
      </c>
      <c r="AB110" s="70" t="s">
        <v>668</v>
      </c>
      <c r="AC110" s="70" t="s">
        <v>61</v>
      </c>
      <c r="AD110" s="70" t="s">
        <v>669</v>
      </c>
      <c r="AE110" s="70" t="s">
        <v>670</v>
      </c>
      <c r="AF110" s="76" t="s">
        <v>671</v>
      </c>
      <c r="AG110" s="65" t="s">
        <v>672</v>
      </c>
    </row>
    <row r="111" spans="1:33" s="78" customFormat="1" ht="50.25" customHeight="1" x14ac:dyDescent="0.25">
      <c r="A111" s="61" t="s">
        <v>973</v>
      </c>
      <c r="B111" s="62" t="s">
        <v>974</v>
      </c>
      <c r="C111" s="63" t="s">
        <v>673</v>
      </c>
      <c r="D111" s="64">
        <v>42974</v>
      </c>
      <c r="E111" s="65" t="s">
        <v>674</v>
      </c>
      <c r="F111" s="66" t="s">
        <v>225</v>
      </c>
      <c r="G111" s="65" t="s">
        <v>241</v>
      </c>
      <c r="H111" s="67">
        <v>142800000</v>
      </c>
      <c r="I111" s="67">
        <v>47600000</v>
      </c>
      <c r="J111" s="66" t="s">
        <v>49</v>
      </c>
      <c r="K111" s="66" t="s">
        <v>50</v>
      </c>
      <c r="L111" s="62" t="s">
        <v>664</v>
      </c>
      <c r="M111" s="62" t="s">
        <v>665</v>
      </c>
      <c r="N111" s="68" t="s">
        <v>666</v>
      </c>
      <c r="O111" s="69" t="s">
        <v>667</v>
      </c>
      <c r="P111" s="65"/>
      <c r="Q111" s="65"/>
      <c r="R111" s="65"/>
      <c r="S111" s="65"/>
      <c r="T111" s="65"/>
      <c r="U111" s="70"/>
      <c r="V111" s="71">
        <v>7493</v>
      </c>
      <c r="W111" s="72">
        <v>18157</v>
      </c>
      <c r="X111" s="73">
        <v>42984</v>
      </c>
      <c r="Y111" s="74" t="s">
        <v>68</v>
      </c>
      <c r="Z111" s="74">
        <v>4600007251</v>
      </c>
      <c r="AA111" s="75">
        <f t="shared" si="1"/>
        <v>1</v>
      </c>
      <c r="AB111" s="70" t="s">
        <v>675</v>
      </c>
      <c r="AC111" s="70" t="s">
        <v>61</v>
      </c>
      <c r="AD111" s="70" t="s">
        <v>676</v>
      </c>
      <c r="AE111" s="70" t="s">
        <v>677</v>
      </c>
      <c r="AF111" s="76" t="s">
        <v>671</v>
      </c>
      <c r="AG111" s="65" t="s">
        <v>672</v>
      </c>
    </row>
    <row r="112" spans="1:33" s="78" customFormat="1" ht="50.25" customHeight="1" x14ac:dyDescent="0.25">
      <c r="A112" s="61" t="s">
        <v>973</v>
      </c>
      <c r="B112" s="62" t="s">
        <v>975</v>
      </c>
      <c r="C112" s="63" t="s">
        <v>678</v>
      </c>
      <c r="D112" s="64">
        <v>42933</v>
      </c>
      <c r="E112" s="65" t="s">
        <v>679</v>
      </c>
      <c r="F112" s="66" t="s">
        <v>47</v>
      </c>
      <c r="G112" s="65" t="s">
        <v>241</v>
      </c>
      <c r="H112" s="67">
        <v>781199952</v>
      </c>
      <c r="I112" s="67">
        <v>390000000</v>
      </c>
      <c r="J112" s="66" t="s">
        <v>49</v>
      </c>
      <c r="K112" s="66" t="s">
        <v>50</v>
      </c>
      <c r="L112" s="62" t="s">
        <v>664</v>
      </c>
      <c r="M112" s="62" t="s">
        <v>665</v>
      </c>
      <c r="N112" s="68" t="s">
        <v>666</v>
      </c>
      <c r="O112" s="69" t="s">
        <v>667</v>
      </c>
      <c r="P112" s="65" t="s">
        <v>680</v>
      </c>
      <c r="Q112" s="65" t="s">
        <v>681</v>
      </c>
      <c r="R112" s="65" t="s">
        <v>682</v>
      </c>
      <c r="S112" s="65">
        <v>220129001</v>
      </c>
      <c r="T112" s="65" t="s">
        <v>683</v>
      </c>
      <c r="U112" s="70" t="s">
        <v>684</v>
      </c>
      <c r="V112" s="71">
        <v>7363</v>
      </c>
      <c r="W112" s="72">
        <v>16009</v>
      </c>
      <c r="X112" s="73">
        <v>43018</v>
      </c>
      <c r="Y112" s="74">
        <v>2017060102716</v>
      </c>
      <c r="Z112" s="74">
        <v>4600007525</v>
      </c>
      <c r="AA112" s="75">
        <f t="shared" si="1"/>
        <v>1</v>
      </c>
      <c r="AB112" s="70" t="s">
        <v>685</v>
      </c>
      <c r="AC112" s="70" t="s">
        <v>61</v>
      </c>
      <c r="AD112" s="70" t="s">
        <v>686</v>
      </c>
      <c r="AE112" s="70" t="s">
        <v>687</v>
      </c>
      <c r="AF112" s="76" t="s">
        <v>671</v>
      </c>
      <c r="AG112" s="65" t="s">
        <v>672</v>
      </c>
    </row>
    <row r="113" spans="1:33" s="78" customFormat="1" ht="50.25" customHeight="1" x14ac:dyDescent="0.25">
      <c r="A113" s="61" t="s">
        <v>973</v>
      </c>
      <c r="B113" s="62" t="s">
        <v>976</v>
      </c>
      <c r="C113" s="63" t="s">
        <v>688</v>
      </c>
      <c r="D113" s="64">
        <v>42941</v>
      </c>
      <c r="E113" s="65" t="s">
        <v>674</v>
      </c>
      <c r="F113" s="66" t="s">
        <v>47</v>
      </c>
      <c r="G113" s="65" t="s">
        <v>241</v>
      </c>
      <c r="H113" s="67">
        <v>269423616</v>
      </c>
      <c r="I113" s="67">
        <v>202067712</v>
      </c>
      <c r="J113" s="66" t="s">
        <v>49</v>
      </c>
      <c r="K113" s="66" t="s">
        <v>50</v>
      </c>
      <c r="L113" s="62" t="s">
        <v>664</v>
      </c>
      <c r="M113" s="62" t="s">
        <v>665</v>
      </c>
      <c r="N113" s="68" t="s">
        <v>689</v>
      </c>
      <c r="O113" s="69" t="s">
        <v>667</v>
      </c>
      <c r="P113" s="65"/>
      <c r="Q113" s="65"/>
      <c r="R113" s="65"/>
      <c r="S113" s="65"/>
      <c r="T113" s="65"/>
      <c r="U113" s="70"/>
      <c r="V113" s="71">
        <v>7392</v>
      </c>
      <c r="W113" s="72">
        <v>17413</v>
      </c>
      <c r="X113" s="73">
        <v>42976</v>
      </c>
      <c r="Y113" s="74">
        <v>2017060098962</v>
      </c>
      <c r="Z113" s="74">
        <v>4600007217</v>
      </c>
      <c r="AA113" s="75">
        <f t="shared" si="1"/>
        <v>1</v>
      </c>
      <c r="AB113" s="70" t="s">
        <v>690</v>
      </c>
      <c r="AC113" s="70" t="s">
        <v>61</v>
      </c>
      <c r="AD113" s="70" t="s">
        <v>691</v>
      </c>
      <c r="AE113" s="70" t="s">
        <v>692</v>
      </c>
      <c r="AF113" s="76" t="s">
        <v>671</v>
      </c>
      <c r="AG113" s="65" t="s">
        <v>672</v>
      </c>
    </row>
    <row r="114" spans="1:33" s="78" customFormat="1" ht="50.25" customHeight="1" x14ac:dyDescent="0.25">
      <c r="A114" s="61" t="s">
        <v>973</v>
      </c>
      <c r="B114" s="62">
        <v>83111600</v>
      </c>
      <c r="C114" s="63" t="s">
        <v>693</v>
      </c>
      <c r="D114" s="64">
        <v>42948</v>
      </c>
      <c r="E114" s="65" t="s">
        <v>694</v>
      </c>
      <c r="F114" s="66" t="s">
        <v>97</v>
      </c>
      <c r="G114" s="65" t="s">
        <v>241</v>
      </c>
      <c r="H114" s="67">
        <v>850071952</v>
      </c>
      <c r="I114" s="67">
        <v>334353600</v>
      </c>
      <c r="J114" s="66" t="s">
        <v>49</v>
      </c>
      <c r="K114" s="66" t="s">
        <v>50</v>
      </c>
      <c r="L114" s="62" t="s">
        <v>695</v>
      </c>
      <c r="M114" s="62" t="s">
        <v>665</v>
      </c>
      <c r="N114" s="68" t="s">
        <v>696</v>
      </c>
      <c r="O114" s="69" t="s">
        <v>697</v>
      </c>
      <c r="P114" s="65"/>
      <c r="Q114" s="65"/>
      <c r="R114" s="65"/>
      <c r="S114" s="65"/>
      <c r="T114" s="65"/>
      <c r="U114" s="70"/>
      <c r="V114" s="71">
        <v>7394</v>
      </c>
      <c r="W114" s="72">
        <v>5149</v>
      </c>
      <c r="X114" s="73">
        <v>42979</v>
      </c>
      <c r="Y114" s="74">
        <v>2017060098928</v>
      </c>
      <c r="Z114" s="74">
        <v>4600007212</v>
      </c>
      <c r="AA114" s="75">
        <f t="shared" si="1"/>
        <v>1</v>
      </c>
      <c r="AB114" s="70" t="s">
        <v>698</v>
      </c>
      <c r="AC114" s="70" t="s">
        <v>61</v>
      </c>
      <c r="AD114" s="70" t="s">
        <v>699</v>
      </c>
      <c r="AE114" s="70" t="s">
        <v>700</v>
      </c>
      <c r="AF114" s="76" t="s">
        <v>671</v>
      </c>
      <c r="AG114" s="65" t="s">
        <v>672</v>
      </c>
    </row>
    <row r="115" spans="1:33" s="78" customFormat="1" ht="50.25" customHeight="1" x14ac:dyDescent="0.25">
      <c r="A115" s="61" t="s">
        <v>973</v>
      </c>
      <c r="B115" s="62">
        <v>90121500</v>
      </c>
      <c r="C115" s="63" t="s">
        <v>346</v>
      </c>
      <c r="D115" s="64">
        <v>42983</v>
      </c>
      <c r="E115" s="65" t="s">
        <v>701</v>
      </c>
      <c r="F115" s="66" t="s">
        <v>47</v>
      </c>
      <c r="G115" s="65" t="s">
        <v>241</v>
      </c>
      <c r="H115" s="67">
        <v>2307728260</v>
      </c>
      <c r="I115" s="67">
        <v>1646130260</v>
      </c>
      <c r="J115" s="66" t="s">
        <v>49</v>
      </c>
      <c r="K115" s="66" t="s">
        <v>50</v>
      </c>
      <c r="L115" s="62" t="s">
        <v>702</v>
      </c>
      <c r="M115" s="62" t="s">
        <v>665</v>
      </c>
      <c r="N115" s="68" t="s">
        <v>703</v>
      </c>
      <c r="O115" s="69" t="s">
        <v>704</v>
      </c>
      <c r="P115" s="65"/>
      <c r="Q115" s="65"/>
      <c r="R115" s="65"/>
      <c r="S115" s="65"/>
      <c r="T115" s="65"/>
      <c r="U115" s="70"/>
      <c r="V115" s="71">
        <v>7571</v>
      </c>
      <c r="W115" s="72">
        <v>15618</v>
      </c>
      <c r="X115" s="73">
        <v>43013</v>
      </c>
      <c r="Y115" s="74">
        <v>2017060102139</v>
      </c>
      <c r="Z115" s="74">
        <v>4600007506</v>
      </c>
      <c r="AA115" s="75">
        <f t="shared" si="1"/>
        <v>1</v>
      </c>
      <c r="AB115" s="70" t="s">
        <v>705</v>
      </c>
      <c r="AC115" s="70" t="s">
        <v>61</v>
      </c>
      <c r="AD115" s="70" t="s">
        <v>706</v>
      </c>
      <c r="AE115" s="70" t="s">
        <v>707</v>
      </c>
      <c r="AF115" s="76" t="s">
        <v>671</v>
      </c>
      <c r="AG115" s="65" t="s">
        <v>672</v>
      </c>
    </row>
    <row r="116" spans="1:33" s="78" customFormat="1" ht="50.25" customHeight="1" x14ac:dyDescent="0.25">
      <c r="A116" s="61" t="s">
        <v>973</v>
      </c>
      <c r="B116" s="62">
        <v>78102200</v>
      </c>
      <c r="C116" s="63" t="s">
        <v>708</v>
      </c>
      <c r="D116" s="64">
        <v>43003</v>
      </c>
      <c r="E116" s="65" t="s">
        <v>701</v>
      </c>
      <c r="F116" s="66" t="s">
        <v>47</v>
      </c>
      <c r="G116" s="65" t="s">
        <v>241</v>
      </c>
      <c r="H116" s="67">
        <v>578562317</v>
      </c>
      <c r="I116" s="67">
        <v>452162317</v>
      </c>
      <c r="J116" s="66" t="s">
        <v>49</v>
      </c>
      <c r="K116" s="66" t="s">
        <v>50</v>
      </c>
      <c r="L116" s="62" t="s">
        <v>664</v>
      </c>
      <c r="M116" s="62" t="s">
        <v>665</v>
      </c>
      <c r="N116" s="68" t="s">
        <v>666</v>
      </c>
      <c r="O116" s="69" t="s">
        <v>667</v>
      </c>
      <c r="P116" s="65"/>
      <c r="Q116" s="65"/>
      <c r="R116" s="65"/>
      <c r="S116" s="65"/>
      <c r="T116" s="65"/>
      <c r="U116" s="70"/>
      <c r="V116" s="71">
        <v>7561</v>
      </c>
      <c r="W116" s="72">
        <v>19911</v>
      </c>
      <c r="X116" s="73">
        <v>43013</v>
      </c>
      <c r="Y116" s="74">
        <v>2017060102512</v>
      </c>
      <c r="Z116" s="74">
        <v>4600007517</v>
      </c>
      <c r="AA116" s="75">
        <f t="shared" si="1"/>
        <v>1</v>
      </c>
      <c r="AB116" s="70" t="s">
        <v>709</v>
      </c>
      <c r="AC116" s="70" t="s">
        <v>61</v>
      </c>
      <c r="AD116" s="70" t="s">
        <v>669</v>
      </c>
      <c r="AE116" s="70" t="s">
        <v>687</v>
      </c>
      <c r="AF116" s="76" t="s">
        <v>671</v>
      </c>
      <c r="AG116" s="65" t="s">
        <v>672</v>
      </c>
    </row>
    <row r="117" spans="1:33" s="78" customFormat="1" ht="50.25" customHeight="1" x14ac:dyDescent="0.25">
      <c r="A117" s="61" t="s">
        <v>973</v>
      </c>
      <c r="B117" s="62">
        <v>83101804</v>
      </c>
      <c r="C117" s="63" t="s">
        <v>710</v>
      </c>
      <c r="D117" s="64">
        <v>43009</v>
      </c>
      <c r="E117" s="65" t="s">
        <v>701</v>
      </c>
      <c r="F117" s="66" t="s">
        <v>47</v>
      </c>
      <c r="G117" s="65" t="s">
        <v>241</v>
      </c>
      <c r="H117" s="67">
        <v>2781833847</v>
      </c>
      <c r="I117" s="67">
        <v>4032642007</v>
      </c>
      <c r="J117" s="66" t="s">
        <v>49</v>
      </c>
      <c r="K117" s="66" t="s">
        <v>50</v>
      </c>
      <c r="L117" s="62" t="s">
        <v>711</v>
      </c>
      <c r="M117" s="62" t="s">
        <v>712</v>
      </c>
      <c r="N117" s="68" t="s">
        <v>713</v>
      </c>
      <c r="O117" s="69" t="s">
        <v>714</v>
      </c>
      <c r="P117" s="65"/>
      <c r="Q117" s="65"/>
      <c r="R117" s="65"/>
      <c r="S117" s="65"/>
      <c r="T117" s="65"/>
      <c r="U117" s="70"/>
      <c r="V117" s="71" t="s">
        <v>715</v>
      </c>
      <c r="W117" s="72">
        <v>0</v>
      </c>
      <c r="X117" s="73">
        <v>43010</v>
      </c>
      <c r="Y117" s="74">
        <v>2017060102511</v>
      </c>
      <c r="Z117" s="74" t="s">
        <v>715</v>
      </c>
      <c r="AA117" s="75">
        <f t="shared" si="1"/>
        <v>1</v>
      </c>
      <c r="AB117" s="70" t="s">
        <v>716</v>
      </c>
      <c r="AC117" s="70" t="s">
        <v>61</v>
      </c>
      <c r="AD117" s="70" t="s">
        <v>717</v>
      </c>
      <c r="AE117" s="70" t="s">
        <v>718</v>
      </c>
      <c r="AF117" s="76" t="s">
        <v>671</v>
      </c>
      <c r="AG117" s="65" t="s">
        <v>672</v>
      </c>
    </row>
    <row r="118" spans="1:33" s="78" customFormat="1" ht="50.25" customHeight="1" x14ac:dyDescent="0.25">
      <c r="A118" s="61" t="s">
        <v>973</v>
      </c>
      <c r="B118" s="62">
        <v>78181701</v>
      </c>
      <c r="C118" s="63" t="s">
        <v>719</v>
      </c>
      <c r="D118" s="64">
        <v>43009</v>
      </c>
      <c r="E118" s="65" t="s">
        <v>701</v>
      </c>
      <c r="F118" s="66" t="s">
        <v>67</v>
      </c>
      <c r="G118" s="65" t="s">
        <v>241</v>
      </c>
      <c r="H118" s="67">
        <v>972967280</v>
      </c>
      <c r="I118" s="67">
        <v>778373824</v>
      </c>
      <c r="J118" s="66" t="s">
        <v>49</v>
      </c>
      <c r="K118" s="66" t="s">
        <v>50</v>
      </c>
      <c r="L118" s="62" t="s">
        <v>720</v>
      </c>
      <c r="M118" s="62" t="s">
        <v>712</v>
      </c>
      <c r="N118" s="68" t="s">
        <v>721</v>
      </c>
      <c r="O118" s="69" t="s">
        <v>722</v>
      </c>
      <c r="P118" s="65"/>
      <c r="Q118" s="65"/>
      <c r="R118" s="65"/>
      <c r="S118" s="65"/>
      <c r="T118" s="65"/>
      <c r="U118" s="70"/>
      <c r="V118" s="71">
        <v>7373</v>
      </c>
      <c r="W118" s="72">
        <v>16756</v>
      </c>
      <c r="X118" s="73">
        <v>42964</v>
      </c>
      <c r="Y118" s="74">
        <v>2017060102135</v>
      </c>
      <c r="Z118" s="74">
        <v>4600007507</v>
      </c>
      <c r="AA118" s="75">
        <f t="shared" si="1"/>
        <v>1</v>
      </c>
      <c r="AB118" s="70" t="s">
        <v>723</v>
      </c>
      <c r="AC118" s="70" t="s">
        <v>61</v>
      </c>
      <c r="AD118" s="70" t="s">
        <v>669</v>
      </c>
      <c r="AE118" s="70" t="s">
        <v>724</v>
      </c>
      <c r="AF118" s="76" t="s">
        <v>671</v>
      </c>
      <c r="AG118" s="65" t="s">
        <v>672</v>
      </c>
    </row>
    <row r="119" spans="1:33" s="78" customFormat="1" ht="50.25" customHeight="1" x14ac:dyDescent="0.25">
      <c r="A119" s="61" t="s">
        <v>973</v>
      </c>
      <c r="B119" s="62" t="s">
        <v>977</v>
      </c>
      <c r="C119" s="63" t="s">
        <v>725</v>
      </c>
      <c r="D119" s="64">
        <v>43009</v>
      </c>
      <c r="E119" s="65" t="s">
        <v>726</v>
      </c>
      <c r="F119" s="66" t="s">
        <v>67</v>
      </c>
      <c r="G119" s="65" t="s">
        <v>241</v>
      </c>
      <c r="H119" s="67">
        <v>239999909</v>
      </c>
      <c r="I119" s="67">
        <v>168189452</v>
      </c>
      <c r="J119" s="66" t="s">
        <v>49</v>
      </c>
      <c r="K119" s="66" t="s">
        <v>50</v>
      </c>
      <c r="L119" s="62" t="s">
        <v>727</v>
      </c>
      <c r="M119" s="62" t="s">
        <v>712</v>
      </c>
      <c r="N119" s="68" t="s">
        <v>728</v>
      </c>
      <c r="O119" s="69" t="s">
        <v>729</v>
      </c>
      <c r="P119" s="65"/>
      <c r="Q119" s="65"/>
      <c r="R119" s="65"/>
      <c r="S119" s="65"/>
      <c r="T119" s="65"/>
      <c r="U119" s="70"/>
      <c r="V119" s="71">
        <v>7027</v>
      </c>
      <c r="W119" s="72">
        <v>18269</v>
      </c>
      <c r="X119" s="73">
        <v>42958</v>
      </c>
      <c r="Y119" s="74">
        <v>2017060103137</v>
      </c>
      <c r="Z119" s="74">
        <v>4600007553</v>
      </c>
      <c r="AA119" s="75">
        <f t="shared" si="1"/>
        <v>1</v>
      </c>
      <c r="AB119" s="70" t="s">
        <v>730</v>
      </c>
      <c r="AC119" s="70" t="s">
        <v>61</v>
      </c>
      <c r="AD119" s="70" t="s">
        <v>676</v>
      </c>
      <c r="AE119" s="70" t="s">
        <v>727</v>
      </c>
      <c r="AF119" s="76" t="s">
        <v>671</v>
      </c>
      <c r="AG119" s="65" t="s">
        <v>672</v>
      </c>
    </row>
    <row r="120" spans="1:33" s="78" customFormat="1" ht="50.25" customHeight="1" x14ac:dyDescent="0.25">
      <c r="A120" s="61" t="s">
        <v>973</v>
      </c>
      <c r="B120" s="62" t="s">
        <v>978</v>
      </c>
      <c r="C120" s="63" t="s">
        <v>731</v>
      </c>
      <c r="D120" s="64">
        <v>43009</v>
      </c>
      <c r="E120" s="65" t="s">
        <v>701</v>
      </c>
      <c r="F120" s="66" t="s">
        <v>97</v>
      </c>
      <c r="G120" s="65" t="s">
        <v>241</v>
      </c>
      <c r="H120" s="67">
        <v>334029055</v>
      </c>
      <c r="I120" s="67">
        <v>234249589</v>
      </c>
      <c r="J120" s="66" t="s">
        <v>49</v>
      </c>
      <c r="K120" s="66" t="s">
        <v>50</v>
      </c>
      <c r="L120" s="62" t="s">
        <v>727</v>
      </c>
      <c r="M120" s="62" t="s">
        <v>712</v>
      </c>
      <c r="N120" s="68" t="s">
        <v>728</v>
      </c>
      <c r="O120" s="69" t="s">
        <v>729</v>
      </c>
      <c r="P120" s="65"/>
      <c r="Q120" s="65"/>
      <c r="R120" s="65"/>
      <c r="S120" s="65"/>
      <c r="T120" s="65"/>
      <c r="U120" s="70"/>
      <c r="V120" s="71">
        <v>7381</v>
      </c>
      <c r="W120" s="72">
        <v>18268</v>
      </c>
      <c r="X120" s="73">
        <v>43013</v>
      </c>
      <c r="Y120" s="74">
        <v>2017060102513</v>
      </c>
      <c r="Z120" s="74">
        <v>4600007210</v>
      </c>
      <c r="AA120" s="75">
        <f t="shared" si="1"/>
        <v>1</v>
      </c>
      <c r="AB120" s="70" t="s">
        <v>732</v>
      </c>
      <c r="AC120" s="70" t="s">
        <v>61</v>
      </c>
      <c r="AD120" s="70" t="s">
        <v>676</v>
      </c>
      <c r="AE120" s="70" t="s">
        <v>727</v>
      </c>
      <c r="AF120" s="76" t="s">
        <v>671</v>
      </c>
      <c r="AG120" s="65" t="s">
        <v>672</v>
      </c>
    </row>
    <row r="121" spans="1:33" s="78" customFormat="1" ht="50.25" customHeight="1" x14ac:dyDescent="0.25">
      <c r="A121" s="61" t="s">
        <v>973</v>
      </c>
      <c r="B121" s="62">
        <v>41103007</v>
      </c>
      <c r="C121" s="63" t="s">
        <v>733</v>
      </c>
      <c r="D121" s="64">
        <v>42917</v>
      </c>
      <c r="E121" s="65" t="s">
        <v>701</v>
      </c>
      <c r="F121" s="66" t="s">
        <v>47</v>
      </c>
      <c r="G121" s="65" t="s">
        <v>241</v>
      </c>
      <c r="H121" s="67">
        <v>2089305153</v>
      </c>
      <c r="I121" s="67">
        <v>2089305153</v>
      </c>
      <c r="J121" s="66" t="s">
        <v>49</v>
      </c>
      <c r="K121" s="66" t="s">
        <v>50</v>
      </c>
      <c r="L121" s="62" t="s">
        <v>664</v>
      </c>
      <c r="M121" s="62" t="s">
        <v>665</v>
      </c>
      <c r="N121" s="68" t="s">
        <v>666</v>
      </c>
      <c r="O121" s="69" t="s">
        <v>667</v>
      </c>
      <c r="P121" s="65"/>
      <c r="Q121" s="65"/>
      <c r="R121" s="65"/>
      <c r="S121" s="65"/>
      <c r="T121" s="65"/>
      <c r="U121" s="70"/>
      <c r="V121" s="71" t="s">
        <v>734</v>
      </c>
      <c r="W121" s="72">
        <v>0</v>
      </c>
      <c r="X121" s="73">
        <v>43012</v>
      </c>
      <c r="Y121" s="74">
        <v>2017060092935</v>
      </c>
      <c r="Z121" s="74" t="s">
        <v>734</v>
      </c>
      <c r="AA121" s="75">
        <f t="shared" si="1"/>
        <v>1</v>
      </c>
      <c r="AB121" s="70" t="s">
        <v>716</v>
      </c>
      <c r="AC121" s="70" t="s">
        <v>61</v>
      </c>
      <c r="AD121" s="70" t="s">
        <v>717</v>
      </c>
      <c r="AE121" s="70" t="s">
        <v>727</v>
      </c>
      <c r="AF121" s="76" t="s">
        <v>671</v>
      </c>
      <c r="AG121" s="65" t="s">
        <v>672</v>
      </c>
    </row>
    <row r="122" spans="1:33" s="78" customFormat="1" ht="50.25" customHeight="1" x14ac:dyDescent="0.25">
      <c r="A122" s="61" t="s">
        <v>973</v>
      </c>
      <c r="B122" s="62">
        <v>76111500</v>
      </c>
      <c r="C122" s="63" t="s">
        <v>735</v>
      </c>
      <c r="D122" s="64">
        <v>42948</v>
      </c>
      <c r="E122" s="65" t="s">
        <v>736</v>
      </c>
      <c r="F122" s="66" t="s">
        <v>67</v>
      </c>
      <c r="G122" s="65" t="s">
        <v>241</v>
      </c>
      <c r="H122" s="67">
        <v>2203503881</v>
      </c>
      <c r="I122" s="67">
        <v>1844990939</v>
      </c>
      <c r="J122" s="66" t="s">
        <v>49</v>
      </c>
      <c r="K122" s="66" t="s">
        <v>50</v>
      </c>
      <c r="L122" s="62" t="s">
        <v>737</v>
      </c>
      <c r="M122" s="62" t="s">
        <v>712</v>
      </c>
      <c r="N122" s="68" t="s">
        <v>713</v>
      </c>
      <c r="O122" s="69" t="s">
        <v>714</v>
      </c>
      <c r="P122" s="65"/>
      <c r="Q122" s="65"/>
      <c r="R122" s="65"/>
      <c r="S122" s="65"/>
      <c r="T122" s="65"/>
      <c r="U122" s="70"/>
      <c r="V122" s="71">
        <v>7365</v>
      </c>
      <c r="W122" s="72">
        <v>18264</v>
      </c>
      <c r="X122" s="73">
        <v>42979</v>
      </c>
      <c r="Y122" s="74">
        <v>2017060105691</v>
      </c>
      <c r="Z122" s="74">
        <v>4600007614</v>
      </c>
      <c r="AA122" s="75">
        <f t="shared" si="1"/>
        <v>1</v>
      </c>
      <c r="AB122" s="70" t="s">
        <v>738</v>
      </c>
      <c r="AC122" s="70" t="s">
        <v>61</v>
      </c>
      <c r="AD122" s="70" t="s">
        <v>676</v>
      </c>
      <c r="AE122" s="70" t="s">
        <v>739</v>
      </c>
      <c r="AF122" s="76" t="s">
        <v>671</v>
      </c>
      <c r="AG122" s="65" t="s">
        <v>672</v>
      </c>
    </row>
    <row r="123" spans="1:33" s="78" customFormat="1" ht="50.25" customHeight="1" x14ac:dyDescent="0.25">
      <c r="A123" s="61" t="s">
        <v>973</v>
      </c>
      <c r="B123" s="62" t="s">
        <v>979</v>
      </c>
      <c r="C123" s="63" t="s">
        <v>740</v>
      </c>
      <c r="D123" s="64">
        <v>43049</v>
      </c>
      <c r="E123" s="65" t="s">
        <v>701</v>
      </c>
      <c r="F123" s="66" t="s">
        <v>47</v>
      </c>
      <c r="G123" s="65" t="s">
        <v>241</v>
      </c>
      <c r="H123" s="67">
        <v>491525698</v>
      </c>
      <c r="I123" s="67">
        <v>421307741</v>
      </c>
      <c r="J123" s="66" t="s">
        <v>49</v>
      </c>
      <c r="K123" s="66" t="s">
        <v>68</v>
      </c>
      <c r="L123" s="62" t="s">
        <v>664</v>
      </c>
      <c r="M123" s="62" t="s">
        <v>665</v>
      </c>
      <c r="N123" s="68" t="s">
        <v>666</v>
      </c>
      <c r="O123" s="69" t="s">
        <v>667</v>
      </c>
      <c r="P123" s="65"/>
      <c r="Q123" s="65"/>
      <c r="R123" s="65"/>
      <c r="S123" s="65"/>
      <c r="T123" s="65"/>
      <c r="U123" s="70"/>
      <c r="V123" s="71">
        <v>7963</v>
      </c>
      <c r="W123" s="72">
        <v>19122</v>
      </c>
      <c r="X123" s="73">
        <v>43049</v>
      </c>
      <c r="Y123" s="74">
        <v>2017060109240</v>
      </c>
      <c r="Z123" s="74">
        <v>4600007860</v>
      </c>
      <c r="AA123" s="75">
        <f t="shared" si="1"/>
        <v>1</v>
      </c>
      <c r="AB123" s="70" t="s">
        <v>690</v>
      </c>
      <c r="AC123" s="70" t="s">
        <v>61</v>
      </c>
      <c r="AD123" s="70" t="s">
        <v>741</v>
      </c>
      <c r="AE123" s="70" t="s">
        <v>742</v>
      </c>
      <c r="AF123" s="76" t="s">
        <v>671</v>
      </c>
      <c r="AG123" s="65" t="s">
        <v>743</v>
      </c>
    </row>
    <row r="124" spans="1:33" s="78" customFormat="1" ht="50.25" customHeight="1" x14ac:dyDescent="0.25">
      <c r="A124" s="61" t="s">
        <v>973</v>
      </c>
      <c r="B124" s="62" t="s">
        <v>980</v>
      </c>
      <c r="C124" s="63" t="s">
        <v>744</v>
      </c>
      <c r="D124" s="64">
        <v>42997</v>
      </c>
      <c r="E124" s="65" t="s">
        <v>145</v>
      </c>
      <c r="F124" s="66" t="s">
        <v>97</v>
      </c>
      <c r="G124" s="65" t="s">
        <v>241</v>
      </c>
      <c r="H124" s="67">
        <v>247610247</v>
      </c>
      <c r="I124" s="67">
        <v>147610247</v>
      </c>
      <c r="J124" s="66" t="s">
        <v>49</v>
      </c>
      <c r="K124" s="66" t="s">
        <v>50</v>
      </c>
      <c r="L124" s="62" t="s">
        <v>727</v>
      </c>
      <c r="M124" s="62" t="s">
        <v>712</v>
      </c>
      <c r="N124" s="68" t="s">
        <v>728</v>
      </c>
      <c r="O124" s="69" t="s">
        <v>729</v>
      </c>
      <c r="P124" s="65" t="s">
        <v>745</v>
      </c>
      <c r="Q124" s="65" t="s">
        <v>746</v>
      </c>
      <c r="R124" s="65" t="s">
        <v>747</v>
      </c>
      <c r="S124" s="65">
        <v>220098001</v>
      </c>
      <c r="T124" s="65" t="s">
        <v>746</v>
      </c>
      <c r="U124" s="70" t="s">
        <v>748</v>
      </c>
      <c r="V124" s="71">
        <v>7969</v>
      </c>
      <c r="W124" s="72" t="s">
        <v>749</v>
      </c>
      <c r="X124" s="73">
        <v>43075</v>
      </c>
      <c r="Y124" s="74">
        <v>2017060112898</v>
      </c>
      <c r="Z124" s="74">
        <v>4600007957</v>
      </c>
      <c r="AA124" s="75">
        <f t="shared" si="1"/>
        <v>1</v>
      </c>
      <c r="AB124" s="70" t="s">
        <v>750</v>
      </c>
      <c r="AC124" s="70" t="s">
        <v>61</v>
      </c>
      <c r="AD124" s="70" t="s">
        <v>676</v>
      </c>
      <c r="AE124" s="70" t="s">
        <v>727</v>
      </c>
      <c r="AF124" s="76" t="s">
        <v>671</v>
      </c>
      <c r="AG124" s="65" t="s">
        <v>672</v>
      </c>
    </row>
    <row r="125" spans="1:33" s="78" customFormat="1" ht="50.25" customHeight="1" x14ac:dyDescent="0.25">
      <c r="A125" s="61" t="s">
        <v>973</v>
      </c>
      <c r="B125" s="62">
        <v>72102900</v>
      </c>
      <c r="C125" s="63" t="s">
        <v>751</v>
      </c>
      <c r="D125" s="64">
        <v>43070</v>
      </c>
      <c r="E125" s="65" t="s">
        <v>145</v>
      </c>
      <c r="F125" s="66" t="s">
        <v>75</v>
      </c>
      <c r="G125" s="65" t="s">
        <v>241</v>
      </c>
      <c r="H125" s="67">
        <v>68600246</v>
      </c>
      <c r="I125" s="67">
        <v>55245135</v>
      </c>
      <c r="J125" s="66" t="s">
        <v>49</v>
      </c>
      <c r="K125" s="66" t="s">
        <v>50</v>
      </c>
      <c r="L125" s="62" t="s">
        <v>752</v>
      </c>
      <c r="M125" s="62" t="s">
        <v>712</v>
      </c>
      <c r="N125" s="68" t="s">
        <v>753</v>
      </c>
      <c r="O125" s="69" t="s">
        <v>754</v>
      </c>
      <c r="P125" s="65" t="s">
        <v>745</v>
      </c>
      <c r="Q125" s="65" t="s">
        <v>746</v>
      </c>
      <c r="R125" s="65" t="s">
        <v>747</v>
      </c>
      <c r="S125" s="65">
        <v>220098001</v>
      </c>
      <c r="T125" s="65" t="s">
        <v>746</v>
      </c>
      <c r="U125" s="70" t="s">
        <v>748</v>
      </c>
      <c r="V125" s="71">
        <v>7996</v>
      </c>
      <c r="W125" s="72" t="s">
        <v>755</v>
      </c>
      <c r="X125" s="73">
        <v>43081</v>
      </c>
      <c r="Y125" s="74">
        <v>4600007987</v>
      </c>
      <c r="Z125" s="74">
        <v>4600007987</v>
      </c>
      <c r="AA125" s="75">
        <f t="shared" si="1"/>
        <v>1</v>
      </c>
      <c r="AB125" s="70" t="s">
        <v>756</v>
      </c>
      <c r="AC125" s="70" t="s">
        <v>61</v>
      </c>
      <c r="AD125" s="70" t="s">
        <v>676</v>
      </c>
      <c r="AE125" s="70" t="s">
        <v>752</v>
      </c>
      <c r="AF125" s="76" t="s">
        <v>671</v>
      </c>
      <c r="AG125" s="65" t="s">
        <v>672</v>
      </c>
    </row>
    <row r="126" spans="1:33" s="78" customFormat="1" ht="50.25" customHeight="1" x14ac:dyDescent="0.25">
      <c r="A126" s="61" t="s">
        <v>973</v>
      </c>
      <c r="B126" s="62">
        <v>78111800</v>
      </c>
      <c r="C126" s="63" t="s">
        <v>757</v>
      </c>
      <c r="D126" s="64">
        <v>42961</v>
      </c>
      <c r="E126" s="65" t="s">
        <v>701</v>
      </c>
      <c r="F126" s="66" t="s">
        <v>67</v>
      </c>
      <c r="G126" s="65" t="s">
        <v>241</v>
      </c>
      <c r="H126" s="67">
        <v>2268463600</v>
      </c>
      <c r="I126" s="67">
        <v>1781544000</v>
      </c>
      <c r="J126" s="66" t="s">
        <v>49</v>
      </c>
      <c r="K126" s="66" t="s">
        <v>50</v>
      </c>
      <c r="L126" s="62" t="s">
        <v>664</v>
      </c>
      <c r="M126" s="62" t="s">
        <v>665</v>
      </c>
      <c r="N126" s="68" t="s">
        <v>666</v>
      </c>
      <c r="O126" s="69" t="s">
        <v>667</v>
      </c>
      <c r="P126" s="65"/>
      <c r="Q126" s="65"/>
      <c r="R126" s="65"/>
      <c r="S126" s="65"/>
      <c r="T126" s="65"/>
      <c r="U126" s="70"/>
      <c r="V126" s="71">
        <v>7380</v>
      </c>
      <c r="W126" s="72">
        <v>19922</v>
      </c>
      <c r="X126" s="73">
        <v>42978</v>
      </c>
      <c r="Y126" s="74">
        <v>2017060106522</v>
      </c>
      <c r="Z126" s="74">
        <v>4600007665</v>
      </c>
      <c r="AA126" s="75">
        <f t="shared" si="1"/>
        <v>1</v>
      </c>
      <c r="AB126" s="70" t="s">
        <v>758</v>
      </c>
      <c r="AC126" s="70" t="s">
        <v>61</v>
      </c>
      <c r="AD126" s="70" t="s">
        <v>669</v>
      </c>
      <c r="AE126" s="70" t="s">
        <v>759</v>
      </c>
      <c r="AF126" s="76" t="s">
        <v>671</v>
      </c>
      <c r="AG126" s="65" t="s">
        <v>672</v>
      </c>
    </row>
    <row r="127" spans="1:33" s="78" customFormat="1" ht="50.25" customHeight="1" x14ac:dyDescent="0.25">
      <c r="A127" s="61" t="s">
        <v>973</v>
      </c>
      <c r="B127" s="62">
        <v>92121500</v>
      </c>
      <c r="C127" s="63" t="s">
        <v>760</v>
      </c>
      <c r="D127" s="64">
        <v>42967</v>
      </c>
      <c r="E127" s="65" t="s">
        <v>736</v>
      </c>
      <c r="F127" s="66" t="s">
        <v>150</v>
      </c>
      <c r="G127" s="65" t="s">
        <v>241</v>
      </c>
      <c r="H127" s="67">
        <f>5339057688</f>
        <v>5339057688</v>
      </c>
      <c r="I127" s="67">
        <v>4660941066</v>
      </c>
      <c r="J127" s="66" t="s">
        <v>49</v>
      </c>
      <c r="K127" s="66" t="s">
        <v>50</v>
      </c>
      <c r="L127" s="62" t="s">
        <v>664</v>
      </c>
      <c r="M127" s="62" t="s">
        <v>665</v>
      </c>
      <c r="N127" s="68" t="s">
        <v>666</v>
      </c>
      <c r="O127" s="69" t="s">
        <v>667</v>
      </c>
      <c r="P127" s="65"/>
      <c r="Q127" s="65"/>
      <c r="R127" s="65"/>
      <c r="S127" s="65"/>
      <c r="T127" s="65"/>
      <c r="U127" s="70"/>
      <c r="V127" s="71">
        <v>7347</v>
      </c>
      <c r="W127" s="72">
        <v>19910</v>
      </c>
      <c r="X127" s="73">
        <v>42962</v>
      </c>
      <c r="Y127" s="74">
        <v>2017060110237</v>
      </c>
      <c r="Z127" s="74">
        <v>4600007928</v>
      </c>
      <c r="AA127" s="75">
        <f t="shared" si="1"/>
        <v>1</v>
      </c>
      <c r="AB127" s="70" t="s">
        <v>761</v>
      </c>
      <c r="AC127" s="70" t="s">
        <v>61</v>
      </c>
      <c r="AD127" s="70" t="s">
        <v>669</v>
      </c>
      <c r="AE127" s="70" t="s">
        <v>762</v>
      </c>
      <c r="AF127" s="76" t="s">
        <v>671</v>
      </c>
      <c r="AG127" s="65" t="s">
        <v>672</v>
      </c>
    </row>
    <row r="128" spans="1:33" s="78" customFormat="1" ht="50.25" customHeight="1" x14ac:dyDescent="0.25">
      <c r="A128" s="61" t="s">
        <v>973</v>
      </c>
      <c r="B128" s="62">
        <v>77101703</v>
      </c>
      <c r="C128" s="63" t="s">
        <v>763</v>
      </c>
      <c r="D128" s="64">
        <v>42705</v>
      </c>
      <c r="E128" s="65" t="s">
        <v>764</v>
      </c>
      <c r="F128" s="66" t="s">
        <v>97</v>
      </c>
      <c r="G128" s="65" t="s">
        <v>241</v>
      </c>
      <c r="H128" s="67">
        <v>0</v>
      </c>
      <c r="I128" s="67">
        <v>0</v>
      </c>
      <c r="J128" s="66" t="s">
        <v>76</v>
      </c>
      <c r="K128" s="66" t="s">
        <v>68</v>
      </c>
      <c r="L128" s="62" t="s">
        <v>664</v>
      </c>
      <c r="M128" s="62" t="s">
        <v>665</v>
      </c>
      <c r="N128" s="68">
        <v>3839370</v>
      </c>
      <c r="O128" s="69" t="s">
        <v>667</v>
      </c>
      <c r="P128" s="65"/>
      <c r="Q128" s="65"/>
      <c r="R128" s="65"/>
      <c r="S128" s="65"/>
      <c r="T128" s="65"/>
      <c r="U128" s="70"/>
      <c r="V128" s="71" t="s">
        <v>765</v>
      </c>
      <c r="W128" s="72">
        <v>0</v>
      </c>
      <c r="X128" s="73">
        <v>42711</v>
      </c>
      <c r="Y128" s="74">
        <v>20166060097540</v>
      </c>
      <c r="Z128" s="74" t="s">
        <v>765</v>
      </c>
      <c r="AA128" s="75">
        <f t="shared" si="1"/>
        <v>1</v>
      </c>
      <c r="AB128" s="70" t="s">
        <v>766</v>
      </c>
      <c r="AC128" s="70" t="s">
        <v>61</v>
      </c>
      <c r="AD128" s="70" t="s">
        <v>767</v>
      </c>
      <c r="AE128" s="70" t="s">
        <v>768</v>
      </c>
      <c r="AF128" s="76" t="s">
        <v>671</v>
      </c>
      <c r="AG128" s="65" t="s">
        <v>672</v>
      </c>
    </row>
    <row r="129" spans="1:33" s="78" customFormat="1" ht="50.25" customHeight="1" x14ac:dyDescent="0.25">
      <c r="A129" s="61" t="s">
        <v>973</v>
      </c>
      <c r="B129" s="62">
        <v>55101500</v>
      </c>
      <c r="C129" s="63" t="s">
        <v>769</v>
      </c>
      <c r="D129" s="64">
        <v>43101</v>
      </c>
      <c r="E129" s="65" t="s">
        <v>770</v>
      </c>
      <c r="F129" s="66" t="s">
        <v>97</v>
      </c>
      <c r="G129" s="65" t="s">
        <v>241</v>
      </c>
      <c r="H129" s="67">
        <v>38000000</v>
      </c>
      <c r="I129" s="67">
        <v>38000000</v>
      </c>
      <c r="J129" s="66" t="s">
        <v>76</v>
      </c>
      <c r="K129" s="66" t="s">
        <v>68</v>
      </c>
      <c r="L129" s="62" t="s">
        <v>664</v>
      </c>
      <c r="M129" s="62" t="s">
        <v>665</v>
      </c>
      <c r="N129" s="68" t="s">
        <v>666</v>
      </c>
      <c r="O129" s="69" t="s">
        <v>667</v>
      </c>
      <c r="P129" s="65"/>
      <c r="Q129" s="65"/>
      <c r="R129" s="65"/>
      <c r="S129" s="65"/>
      <c r="T129" s="65"/>
      <c r="U129" s="70"/>
      <c r="V129" s="71">
        <v>8023</v>
      </c>
      <c r="W129" s="72">
        <v>19932</v>
      </c>
      <c r="X129" s="73">
        <v>43117</v>
      </c>
      <c r="Y129" s="74">
        <v>2018060003513</v>
      </c>
      <c r="Z129" s="74">
        <v>4600007996</v>
      </c>
      <c r="AA129" s="75">
        <f t="shared" si="1"/>
        <v>1</v>
      </c>
      <c r="AB129" s="70" t="s">
        <v>771</v>
      </c>
      <c r="AC129" s="70" t="s">
        <v>61</v>
      </c>
      <c r="AD129" s="70" t="s">
        <v>676</v>
      </c>
      <c r="AE129" s="70" t="s">
        <v>772</v>
      </c>
      <c r="AF129" s="76" t="s">
        <v>671</v>
      </c>
      <c r="AG129" s="65" t="s">
        <v>672</v>
      </c>
    </row>
    <row r="130" spans="1:33" s="78" customFormat="1" ht="50.25" customHeight="1" x14ac:dyDescent="0.25">
      <c r="A130" s="61" t="s">
        <v>973</v>
      </c>
      <c r="B130" s="62">
        <v>80121600</v>
      </c>
      <c r="C130" s="63" t="s">
        <v>773</v>
      </c>
      <c r="D130" s="64">
        <v>43101</v>
      </c>
      <c r="E130" s="65" t="s">
        <v>145</v>
      </c>
      <c r="F130" s="66" t="s">
        <v>225</v>
      </c>
      <c r="G130" s="65" t="s">
        <v>241</v>
      </c>
      <c r="H130" s="67">
        <v>12374879</v>
      </c>
      <c r="I130" s="67">
        <v>12374879</v>
      </c>
      <c r="J130" s="66" t="s">
        <v>76</v>
      </c>
      <c r="K130" s="66" t="s">
        <v>68</v>
      </c>
      <c r="L130" s="62" t="s">
        <v>664</v>
      </c>
      <c r="M130" s="62" t="s">
        <v>665</v>
      </c>
      <c r="N130" s="68" t="s">
        <v>666</v>
      </c>
      <c r="O130" s="69" t="s">
        <v>667</v>
      </c>
      <c r="P130" s="65"/>
      <c r="Q130" s="65"/>
      <c r="R130" s="65"/>
      <c r="S130" s="65"/>
      <c r="T130" s="65"/>
      <c r="U130" s="70"/>
      <c r="V130" s="71">
        <v>8010</v>
      </c>
      <c r="W130" s="72">
        <v>19908</v>
      </c>
      <c r="X130" s="73">
        <v>43116</v>
      </c>
      <c r="Y130" s="74">
        <v>4600007995</v>
      </c>
      <c r="Z130" s="74">
        <v>4600007995</v>
      </c>
      <c r="AA130" s="75">
        <f t="shared" si="1"/>
        <v>1</v>
      </c>
      <c r="AB130" s="70" t="s">
        <v>774</v>
      </c>
      <c r="AC130" s="70" t="s">
        <v>61</v>
      </c>
      <c r="AD130" s="70" t="s">
        <v>676</v>
      </c>
      <c r="AE130" s="70" t="s">
        <v>775</v>
      </c>
      <c r="AF130" s="76" t="s">
        <v>671</v>
      </c>
      <c r="AG130" s="65" t="s">
        <v>776</v>
      </c>
    </row>
    <row r="131" spans="1:33" s="78" customFormat="1" ht="50.25" customHeight="1" x14ac:dyDescent="0.25">
      <c r="A131" s="61" t="s">
        <v>973</v>
      </c>
      <c r="B131" s="62">
        <v>78111800</v>
      </c>
      <c r="C131" s="63" t="s">
        <v>777</v>
      </c>
      <c r="D131" s="64">
        <v>43101</v>
      </c>
      <c r="E131" s="65" t="s">
        <v>66</v>
      </c>
      <c r="F131" s="66" t="s">
        <v>67</v>
      </c>
      <c r="G131" s="65" t="s">
        <v>241</v>
      </c>
      <c r="H131" s="67">
        <v>2213053920</v>
      </c>
      <c r="I131" s="67">
        <v>2213053920</v>
      </c>
      <c r="J131" s="66" t="s">
        <v>76</v>
      </c>
      <c r="K131" s="66" t="s">
        <v>68</v>
      </c>
      <c r="L131" s="62" t="s">
        <v>737</v>
      </c>
      <c r="M131" s="62" t="s">
        <v>712</v>
      </c>
      <c r="N131" s="68" t="s">
        <v>713</v>
      </c>
      <c r="O131" s="69" t="s">
        <v>714</v>
      </c>
      <c r="P131" s="65"/>
      <c r="Q131" s="65"/>
      <c r="R131" s="65"/>
      <c r="S131" s="65"/>
      <c r="T131" s="65"/>
      <c r="U131" s="70"/>
      <c r="V131" s="71" t="s">
        <v>778</v>
      </c>
      <c r="W131" s="72">
        <v>19913</v>
      </c>
      <c r="X131" s="73">
        <v>43102</v>
      </c>
      <c r="Y131" s="74">
        <v>2018060026180</v>
      </c>
      <c r="Z131" s="74">
        <v>4600008068</v>
      </c>
      <c r="AA131" s="75">
        <f t="shared" si="1"/>
        <v>1</v>
      </c>
      <c r="AB131" s="70" t="s">
        <v>779</v>
      </c>
      <c r="AC131" s="70" t="s">
        <v>61</v>
      </c>
      <c r="AD131" s="70" t="s">
        <v>676</v>
      </c>
      <c r="AE131" s="70" t="s">
        <v>780</v>
      </c>
      <c r="AF131" s="76" t="s">
        <v>671</v>
      </c>
      <c r="AG131" s="65" t="s">
        <v>672</v>
      </c>
    </row>
    <row r="132" spans="1:33" s="78" customFormat="1" ht="50.25" customHeight="1" x14ac:dyDescent="0.25">
      <c r="A132" s="61" t="s">
        <v>973</v>
      </c>
      <c r="B132" s="62">
        <v>32101656</v>
      </c>
      <c r="C132" s="63" t="s">
        <v>781</v>
      </c>
      <c r="D132" s="64">
        <v>43101</v>
      </c>
      <c r="E132" s="65" t="s">
        <v>145</v>
      </c>
      <c r="F132" s="66" t="s">
        <v>67</v>
      </c>
      <c r="G132" s="65" t="s">
        <v>241</v>
      </c>
      <c r="H132" s="67">
        <v>54740000</v>
      </c>
      <c r="I132" s="67">
        <v>54740000</v>
      </c>
      <c r="J132" s="66" t="s">
        <v>76</v>
      </c>
      <c r="K132" s="66" t="s">
        <v>68</v>
      </c>
      <c r="L132" s="62" t="s">
        <v>782</v>
      </c>
      <c r="M132" s="62" t="s">
        <v>712</v>
      </c>
      <c r="N132" s="68" t="s">
        <v>721</v>
      </c>
      <c r="O132" s="69" t="s">
        <v>722</v>
      </c>
      <c r="P132" s="65"/>
      <c r="Q132" s="65"/>
      <c r="R132" s="65"/>
      <c r="S132" s="65"/>
      <c r="T132" s="65"/>
      <c r="U132" s="70"/>
      <c r="V132" s="71">
        <v>8052</v>
      </c>
      <c r="W132" s="72">
        <v>20073</v>
      </c>
      <c r="X132" s="73">
        <v>43140</v>
      </c>
      <c r="Y132" s="74">
        <v>2018060027560</v>
      </c>
      <c r="Z132" s="74">
        <v>4600008074</v>
      </c>
      <c r="AA132" s="75">
        <f t="shared" si="1"/>
        <v>1</v>
      </c>
      <c r="AB132" s="70" t="s">
        <v>783</v>
      </c>
      <c r="AC132" s="70" t="s">
        <v>61</v>
      </c>
      <c r="AD132" s="70" t="s">
        <v>676</v>
      </c>
      <c r="AE132" s="70" t="s">
        <v>720</v>
      </c>
      <c r="AF132" s="76" t="s">
        <v>671</v>
      </c>
      <c r="AG132" s="65" t="s">
        <v>672</v>
      </c>
    </row>
    <row r="133" spans="1:33" s="78" customFormat="1" ht="50.25" customHeight="1" x14ac:dyDescent="0.25">
      <c r="A133" s="61" t="s">
        <v>973</v>
      </c>
      <c r="B133" s="62">
        <v>39121000</v>
      </c>
      <c r="C133" s="63" t="s">
        <v>784</v>
      </c>
      <c r="D133" s="64">
        <v>43101</v>
      </c>
      <c r="E133" s="65" t="s">
        <v>66</v>
      </c>
      <c r="F133" s="66" t="s">
        <v>97</v>
      </c>
      <c r="G133" s="65" t="s">
        <v>241</v>
      </c>
      <c r="H133" s="67">
        <v>35244431</v>
      </c>
      <c r="I133" s="67">
        <v>35244431</v>
      </c>
      <c r="J133" s="66" t="s">
        <v>76</v>
      </c>
      <c r="K133" s="66" t="s">
        <v>68</v>
      </c>
      <c r="L133" s="62" t="s">
        <v>785</v>
      </c>
      <c r="M133" s="62" t="s">
        <v>712</v>
      </c>
      <c r="N133" s="68" t="s">
        <v>786</v>
      </c>
      <c r="O133" s="69" t="s">
        <v>787</v>
      </c>
      <c r="P133" s="65"/>
      <c r="Q133" s="65"/>
      <c r="R133" s="65"/>
      <c r="S133" s="65"/>
      <c r="T133" s="65"/>
      <c r="U133" s="70"/>
      <c r="V133" s="71">
        <v>8019</v>
      </c>
      <c r="W133" s="72">
        <v>20063</v>
      </c>
      <c r="X133" s="73">
        <v>43124</v>
      </c>
      <c r="Y133" s="74">
        <v>201860003668</v>
      </c>
      <c r="Z133" s="74">
        <v>4600007997</v>
      </c>
      <c r="AA133" s="75">
        <f t="shared" si="1"/>
        <v>1</v>
      </c>
      <c r="AB133" s="70" t="s">
        <v>788</v>
      </c>
      <c r="AC133" s="70" t="s">
        <v>61</v>
      </c>
      <c r="AD133" s="70" t="s">
        <v>676</v>
      </c>
      <c r="AE133" s="70" t="s">
        <v>789</v>
      </c>
      <c r="AF133" s="76" t="s">
        <v>671</v>
      </c>
      <c r="AG133" s="65" t="s">
        <v>672</v>
      </c>
    </row>
    <row r="134" spans="1:33" s="78" customFormat="1" ht="50.25" customHeight="1" x14ac:dyDescent="0.25">
      <c r="A134" s="61" t="s">
        <v>973</v>
      </c>
      <c r="B134" s="62" t="s">
        <v>981</v>
      </c>
      <c r="C134" s="63" t="s">
        <v>790</v>
      </c>
      <c r="D134" s="64">
        <v>43101</v>
      </c>
      <c r="E134" s="65" t="s">
        <v>66</v>
      </c>
      <c r="F134" s="66" t="s">
        <v>75</v>
      </c>
      <c r="G134" s="65" t="s">
        <v>241</v>
      </c>
      <c r="H134" s="67">
        <v>39490000</v>
      </c>
      <c r="I134" s="67">
        <v>39490000</v>
      </c>
      <c r="J134" s="66" t="s">
        <v>76</v>
      </c>
      <c r="K134" s="66" t="s">
        <v>68</v>
      </c>
      <c r="L134" s="62" t="s">
        <v>780</v>
      </c>
      <c r="M134" s="62" t="s">
        <v>712</v>
      </c>
      <c r="N134" s="68" t="s">
        <v>791</v>
      </c>
      <c r="O134" s="69" t="s">
        <v>792</v>
      </c>
      <c r="P134" s="65"/>
      <c r="Q134" s="65"/>
      <c r="R134" s="65"/>
      <c r="S134" s="65"/>
      <c r="T134" s="65"/>
      <c r="U134" s="70"/>
      <c r="V134" s="71">
        <v>8080</v>
      </c>
      <c r="W134" s="72">
        <v>20922</v>
      </c>
      <c r="X134" s="73">
        <v>43141</v>
      </c>
      <c r="Y134" s="74">
        <v>4600008062</v>
      </c>
      <c r="Z134" s="74">
        <v>4600008062</v>
      </c>
      <c r="AA134" s="75">
        <f t="shared" si="1"/>
        <v>1</v>
      </c>
      <c r="AB134" s="70" t="s">
        <v>793</v>
      </c>
      <c r="AC134" s="70" t="s">
        <v>61</v>
      </c>
      <c r="AD134" s="70" t="s">
        <v>676</v>
      </c>
      <c r="AE134" s="70" t="s">
        <v>780</v>
      </c>
      <c r="AF134" s="76" t="s">
        <v>671</v>
      </c>
      <c r="AG134" s="65" t="s">
        <v>672</v>
      </c>
    </row>
    <row r="135" spans="1:33" s="78" customFormat="1" ht="50.25" customHeight="1" x14ac:dyDescent="0.25">
      <c r="A135" s="61" t="s">
        <v>973</v>
      </c>
      <c r="B135" s="62">
        <v>80111701</v>
      </c>
      <c r="C135" s="63" t="s">
        <v>794</v>
      </c>
      <c r="D135" s="64">
        <v>43101</v>
      </c>
      <c r="E135" s="65" t="s">
        <v>66</v>
      </c>
      <c r="F135" s="66" t="s">
        <v>225</v>
      </c>
      <c r="G135" s="65" t="s">
        <v>241</v>
      </c>
      <c r="H135" s="67">
        <v>80338148</v>
      </c>
      <c r="I135" s="67">
        <v>80338148</v>
      </c>
      <c r="J135" s="66" t="s">
        <v>76</v>
      </c>
      <c r="K135" s="66" t="s">
        <v>68</v>
      </c>
      <c r="L135" s="62" t="s">
        <v>664</v>
      </c>
      <c r="M135" s="62" t="s">
        <v>665</v>
      </c>
      <c r="N135" s="68" t="s">
        <v>666</v>
      </c>
      <c r="O135" s="69" t="s">
        <v>667</v>
      </c>
      <c r="P135" s="65"/>
      <c r="Q135" s="65"/>
      <c r="R135" s="65"/>
      <c r="S135" s="65"/>
      <c r="T135" s="65"/>
      <c r="U135" s="70"/>
      <c r="V135" s="71">
        <v>8039</v>
      </c>
      <c r="W135" s="72">
        <v>20179</v>
      </c>
      <c r="X135" s="73">
        <v>43116</v>
      </c>
      <c r="Y135" s="74">
        <v>4600008011</v>
      </c>
      <c r="Z135" s="74">
        <v>4600008011</v>
      </c>
      <c r="AA135" s="75">
        <f t="shared" si="1"/>
        <v>1</v>
      </c>
      <c r="AB135" s="70" t="s">
        <v>795</v>
      </c>
      <c r="AC135" s="70" t="s">
        <v>61</v>
      </c>
      <c r="AD135" s="70" t="s">
        <v>676</v>
      </c>
      <c r="AE135" s="70" t="s">
        <v>677</v>
      </c>
      <c r="AF135" s="76" t="s">
        <v>671</v>
      </c>
      <c r="AG135" s="65" t="s">
        <v>672</v>
      </c>
    </row>
    <row r="136" spans="1:33" s="78" customFormat="1" ht="50.25" customHeight="1" x14ac:dyDescent="0.25">
      <c r="A136" s="61" t="s">
        <v>973</v>
      </c>
      <c r="B136" s="62">
        <v>80111701</v>
      </c>
      <c r="C136" s="63" t="s">
        <v>796</v>
      </c>
      <c r="D136" s="64">
        <v>43101</v>
      </c>
      <c r="E136" s="65" t="s">
        <v>66</v>
      </c>
      <c r="F136" s="66" t="s">
        <v>225</v>
      </c>
      <c r="G136" s="65" t="s">
        <v>241</v>
      </c>
      <c r="H136" s="67">
        <v>80338148</v>
      </c>
      <c r="I136" s="67">
        <v>80338148</v>
      </c>
      <c r="J136" s="66" t="s">
        <v>76</v>
      </c>
      <c r="K136" s="66" t="s">
        <v>68</v>
      </c>
      <c r="L136" s="62" t="s">
        <v>664</v>
      </c>
      <c r="M136" s="62" t="s">
        <v>665</v>
      </c>
      <c r="N136" s="68" t="s">
        <v>666</v>
      </c>
      <c r="O136" s="69" t="s">
        <v>667</v>
      </c>
      <c r="P136" s="65"/>
      <c r="Q136" s="65"/>
      <c r="R136" s="65"/>
      <c r="S136" s="65"/>
      <c r="T136" s="65"/>
      <c r="U136" s="70"/>
      <c r="V136" s="71">
        <v>8033</v>
      </c>
      <c r="W136" s="72">
        <v>20178</v>
      </c>
      <c r="X136" s="73">
        <v>43116</v>
      </c>
      <c r="Y136" s="74">
        <v>4600008012</v>
      </c>
      <c r="Z136" s="74">
        <v>460008012</v>
      </c>
      <c r="AA136" s="75">
        <f t="shared" si="1"/>
        <v>1</v>
      </c>
      <c r="AB136" s="70" t="s">
        <v>797</v>
      </c>
      <c r="AC136" s="70" t="s">
        <v>61</v>
      </c>
      <c r="AD136" s="70" t="s">
        <v>676</v>
      </c>
      <c r="AE136" s="70" t="s">
        <v>677</v>
      </c>
      <c r="AF136" s="76" t="s">
        <v>671</v>
      </c>
      <c r="AG136" s="65" t="s">
        <v>672</v>
      </c>
    </row>
    <row r="137" spans="1:33" s="78" customFormat="1" ht="50.25" customHeight="1" x14ac:dyDescent="0.25">
      <c r="A137" s="61" t="s">
        <v>973</v>
      </c>
      <c r="B137" s="62">
        <v>81111703</v>
      </c>
      <c r="C137" s="63" t="s">
        <v>798</v>
      </c>
      <c r="D137" s="64">
        <v>43132</v>
      </c>
      <c r="E137" s="65" t="s">
        <v>145</v>
      </c>
      <c r="F137" s="66" t="s">
        <v>75</v>
      </c>
      <c r="G137" s="65" t="s">
        <v>241</v>
      </c>
      <c r="H137" s="67">
        <v>50000000</v>
      </c>
      <c r="I137" s="67">
        <v>50000000</v>
      </c>
      <c r="J137" s="66" t="s">
        <v>76</v>
      </c>
      <c r="K137" s="66" t="s">
        <v>68</v>
      </c>
      <c r="L137" s="62" t="s">
        <v>664</v>
      </c>
      <c r="M137" s="62" t="s">
        <v>665</v>
      </c>
      <c r="N137" s="68">
        <v>3839370</v>
      </c>
      <c r="O137" s="69" t="s">
        <v>667</v>
      </c>
      <c r="P137" s="65"/>
      <c r="Q137" s="65"/>
      <c r="R137" s="65"/>
      <c r="S137" s="65"/>
      <c r="T137" s="65"/>
      <c r="U137" s="70"/>
      <c r="V137" s="71">
        <v>8089</v>
      </c>
      <c r="W137" s="72">
        <v>21054</v>
      </c>
      <c r="X137" s="73">
        <v>43141</v>
      </c>
      <c r="Y137" s="74">
        <v>4600008061</v>
      </c>
      <c r="Z137" s="74">
        <v>4600008061</v>
      </c>
      <c r="AA137" s="75">
        <f t="shared" si="1"/>
        <v>1</v>
      </c>
      <c r="AB137" s="70" t="s">
        <v>799</v>
      </c>
      <c r="AC137" s="70" t="s">
        <v>61</v>
      </c>
      <c r="AD137" s="70" t="s">
        <v>676</v>
      </c>
      <c r="AE137" s="70" t="s">
        <v>800</v>
      </c>
      <c r="AF137" s="76" t="s">
        <v>671</v>
      </c>
      <c r="AG137" s="65" t="s">
        <v>672</v>
      </c>
    </row>
    <row r="138" spans="1:33" s="78" customFormat="1" ht="50.25" customHeight="1" x14ac:dyDescent="0.25">
      <c r="A138" s="61" t="s">
        <v>973</v>
      </c>
      <c r="B138" s="62">
        <v>56112102</v>
      </c>
      <c r="C138" s="63" t="s">
        <v>801</v>
      </c>
      <c r="D138" s="64">
        <v>43132</v>
      </c>
      <c r="E138" s="65" t="s">
        <v>802</v>
      </c>
      <c r="F138" s="66" t="s">
        <v>75</v>
      </c>
      <c r="G138" s="65" t="s">
        <v>241</v>
      </c>
      <c r="H138" s="67">
        <v>9787750</v>
      </c>
      <c r="I138" s="67">
        <v>9787750</v>
      </c>
      <c r="J138" s="66" t="s">
        <v>76</v>
      </c>
      <c r="K138" s="66" t="s">
        <v>68</v>
      </c>
      <c r="L138" s="62" t="s">
        <v>664</v>
      </c>
      <c r="M138" s="62" t="s">
        <v>803</v>
      </c>
      <c r="N138" s="68" t="s">
        <v>666</v>
      </c>
      <c r="O138" s="69" t="s">
        <v>667</v>
      </c>
      <c r="P138" s="65"/>
      <c r="Q138" s="65"/>
      <c r="R138" s="65"/>
      <c r="S138" s="65"/>
      <c r="T138" s="65"/>
      <c r="U138" s="70"/>
      <c r="V138" s="71">
        <v>8085</v>
      </c>
      <c r="W138" s="72">
        <v>20290</v>
      </c>
      <c r="X138" s="73">
        <v>43145</v>
      </c>
      <c r="Y138" s="74">
        <v>4600008064</v>
      </c>
      <c r="Z138" s="74">
        <v>4600008064</v>
      </c>
      <c r="AA138" s="75">
        <f t="shared" si="1"/>
        <v>1</v>
      </c>
      <c r="AB138" s="70" t="s">
        <v>804</v>
      </c>
      <c r="AC138" s="70" t="s">
        <v>805</v>
      </c>
      <c r="AD138" s="70" t="s">
        <v>676</v>
      </c>
      <c r="AE138" s="70" t="s">
        <v>806</v>
      </c>
      <c r="AF138" s="76" t="s">
        <v>671</v>
      </c>
      <c r="AG138" s="65" t="s">
        <v>672</v>
      </c>
    </row>
    <row r="139" spans="1:33" s="78" customFormat="1" ht="50.25" customHeight="1" x14ac:dyDescent="0.25">
      <c r="A139" s="61" t="s">
        <v>973</v>
      </c>
      <c r="B139" s="62" t="s">
        <v>982</v>
      </c>
      <c r="C139" s="63" t="s">
        <v>807</v>
      </c>
      <c r="D139" s="64">
        <v>43076</v>
      </c>
      <c r="E139" s="65" t="s">
        <v>808</v>
      </c>
      <c r="F139" s="66" t="s">
        <v>138</v>
      </c>
      <c r="G139" s="65" t="s">
        <v>241</v>
      </c>
      <c r="H139" s="67">
        <v>321264872</v>
      </c>
      <c r="I139" s="67">
        <v>321264872</v>
      </c>
      <c r="J139" s="66" t="s">
        <v>76</v>
      </c>
      <c r="K139" s="66" t="s">
        <v>68</v>
      </c>
      <c r="L139" s="62" t="s">
        <v>664</v>
      </c>
      <c r="M139" s="62" t="s">
        <v>665</v>
      </c>
      <c r="N139" s="68" t="s">
        <v>666</v>
      </c>
      <c r="O139" s="69" t="s">
        <v>667</v>
      </c>
      <c r="P139" s="65"/>
      <c r="Q139" s="65"/>
      <c r="R139" s="65"/>
      <c r="S139" s="65"/>
      <c r="T139" s="65"/>
      <c r="U139" s="70"/>
      <c r="V139" s="71">
        <v>8030</v>
      </c>
      <c r="W139" s="72">
        <v>19927</v>
      </c>
      <c r="X139" s="73">
        <v>43122</v>
      </c>
      <c r="Y139" s="74">
        <v>4600007994</v>
      </c>
      <c r="Z139" s="74">
        <v>4600007994</v>
      </c>
      <c r="AA139" s="75">
        <f t="shared" si="1"/>
        <v>1</v>
      </c>
      <c r="AB139" s="70" t="s">
        <v>809</v>
      </c>
      <c r="AC139" s="70" t="s">
        <v>61</v>
      </c>
      <c r="AD139" s="70" t="s">
        <v>676</v>
      </c>
      <c r="AE139" s="70" t="s">
        <v>810</v>
      </c>
      <c r="AF139" s="76" t="s">
        <v>671</v>
      </c>
      <c r="AG139" s="65" t="s">
        <v>672</v>
      </c>
    </row>
    <row r="140" spans="1:33" s="78" customFormat="1" ht="50.25" customHeight="1" x14ac:dyDescent="0.25">
      <c r="A140" s="61" t="s">
        <v>973</v>
      </c>
      <c r="B140" s="62">
        <v>78181500</v>
      </c>
      <c r="C140" s="63" t="s">
        <v>811</v>
      </c>
      <c r="D140" s="64">
        <v>43124</v>
      </c>
      <c r="E140" s="65" t="s">
        <v>145</v>
      </c>
      <c r="F140" s="66" t="s">
        <v>75</v>
      </c>
      <c r="G140" s="65" t="s">
        <v>241</v>
      </c>
      <c r="H140" s="67">
        <v>58732589</v>
      </c>
      <c r="I140" s="67">
        <v>58732589</v>
      </c>
      <c r="J140" s="66" t="s">
        <v>76</v>
      </c>
      <c r="K140" s="66" t="s">
        <v>68</v>
      </c>
      <c r="L140" s="62" t="s">
        <v>664</v>
      </c>
      <c r="M140" s="62" t="s">
        <v>665</v>
      </c>
      <c r="N140" s="68" t="s">
        <v>666</v>
      </c>
      <c r="O140" s="69" t="s">
        <v>667</v>
      </c>
      <c r="P140" s="65"/>
      <c r="Q140" s="65"/>
      <c r="R140" s="65"/>
      <c r="S140" s="65"/>
      <c r="T140" s="65"/>
      <c r="U140" s="70"/>
      <c r="V140" s="71">
        <v>8089</v>
      </c>
      <c r="W140" s="72">
        <v>20197</v>
      </c>
      <c r="X140" s="73">
        <v>43171</v>
      </c>
      <c r="Y140" s="74">
        <v>4600008082</v>
      </c>
      <c r="Z140" s="74">
        <v>4600008082</v>
      </c>
      <c r="AA140" s="75">
        <f t="shared" ref="AA140:AA203" si="2">+IF(AND(W140="",X140="",Y140="",Z140=""),"",IF(AND(W140&lt;&gt;"",X140="",Y140="",Z140=""),0%,IF(AND(W140&lt;&gt;"",X140&lt;&gt;"",Y140="",Z140=""),33%,IF(AND(W140&lt;&gt;"",X140&lt;&gt;"",Y140&lt;&gt;"",Z140=""),66%,IF(AND(W140&lt;&gt;"",X140&lt;&gt;"",Y140&lt;&gt;"",Z140&lt;&gt;""),100%,"Información incompleta")))))</f>
        <v>1</v>
      </c>
      <c r="AB140" s="70" t="s">
        <v>812</v>
      </c>
      <c r="AC140" s="70" t="s">
        <v>61</v>
      </c>
      <c r="AD140" s="70" t="s">
        <v>676</v>
      </c>
      <c r="AE140" s="70" t="s">
        <v>720</v>
      </c>
      <c r="AF140" s="76" t="s">
        <v>671</v>
      </c>
      <c r="AG140" s="65" t="s">
        <v>672</v>
      </c>
    </row>
    <row r="141" spans="1:33" s="78" customFormat="1" ht="50.25" customHeight="1" x14ac:dyDescent="0.25">
      <c r="A141" s="61" t="s">
        <v>973</v>
      </c>
      <c r="B141" s="62">
        <v>72102900</v>
      </c>
      <c r="C141" s="63" t="s">
        <v>813</v>
      </c>
      <c r="D141" s="64">
        <v>43101</v>
      </c>
      <c r="E141" s="65" t="s">
        <v>814</v>
      </c>
      <c r="F141" s="66" t="s">
        <v>220</v>
      </c>
      <c r="G141" s="65" t="s">
        <v>241</v>
      </c>
      <c r="H141" s="67">
        <v>125859421</v>
      </c>
      <c r="I141" s="67">
        <v>125859421</v>
      </c>
      <c r="J141" s="66" t="s">
        <v>76</v>
      </c>
      <c r="K141" s="66" t="s">
        <v>68</v>
      </c>
      <c r="L141" s="62" t="s">
        <v>785</v>
      </c>
      <c r="M141" s="62" t="s">
        <v>712</v>
      </c>
      <c r="N141" s="68" t="s">
        <v>786</v>
      </c>
      <c r="O141" s="69" t="s">
        <v>787</v>
      </c>
      <c r="P141" s="65"/>
      <c r="Q141" s="65"/>
      <c r="R141" s="65"/>
      <c r="S141" s="65"/>
      <c r="T141" s="65"/>
      <c r="U141" s="70"/>
      <c r="V141" s="71">
        <v>8051</v>
      </c>
      <c r="W141" s="72">
        <v>20391</v>
      </c>
      <c r="X141" s="73">
        <v>43133</v>
      </c>
      <c r="Y141" s="74">
        <v>2018060030244</v>
      </c>
      <c r="Z141" s="74">
        <v>4600008081</v>
      </c>
      <c r="AA141" s="75">
        <f t="shared" si="2"/>
        <v>1</v>
      </c>
      <c r="AB141" s="70" t="s">
        <v>815</v>
      </c>
      <c r="AC141" s="70" t="s">
        <v>61</v>
      </c>
      <c r="AD141" s="70" t="s">
        <v>676</v>
      </c>
      <c r="AE141" s="70" t="s">
        <v>789</v>
      </c>
      <c r="AF141" s="76" t="s">
        <v>671</v>
      </c>
      <c r="AG141" s="65" t="s">
        <v>672</v>
      </c>
    </row>
    <row r="142" spans="1:33" s="78" customFormat="1" ht="50.25" customHeight="1" x14ac:dyDescent="0.25">
      <c r="A142" s="61" t="s">
        <v>973</v>
      </c>
      <c r="B142" s="62" t="s">
        <v>983</v>
      </c>
      <c r="C142" s="63" t="s">
        <v>816</v>
      </c>
      <c r="D142" s="64">
        <v>43132</v>
      </c>
      <c r="E142" s="65" t="s">
        <v>145</v>
      </c>
      <c r="F142" s="66" t="s">
        <v>75</v>
      </c>
      <c r="G142" s="65" t="s">
        <v>241</v>
      </c>
      <c r="H142" s="67">
        <v>78124000</v>
      </c>
      <c r="I142" s="67">
        <v>78124000</v>
      </c>
      <c r="J142" s="66" t="s">
        <v>76</v>
      </c>
      <c r="K142" s="66" t="s">
        <v>68</v>
      </c>
      <c r="L142" s="62" t="s">
        <v>817</v>
      </c>
      <c r="M142" s="62" t="s">
        <v>818</v>
      </c>
      <c r="N142" s="68" t="s">
        <v>819</v>
      </c>
      <c r="O142" s="69" t="s">
        <v>820</v>
      </c>
      <c r="P142" s="65"/>
      <c r="Q142" s="65"/>
      <c r="R142" s="65"/>
      <c r="S142" s="65"/>
      <c r="T142" s="65"/>
      <c r="U142" s="70"/>
      <c r="V142" s="71">
        <v>8133</v>
      </c>
      <c r="W142" s="72">
        <v>21146</v>
      </c>
      <c r="X142" s="73">
        <v>43172</v>
      </c>
      <c r="Y142" s="74">
        <v>4600008083</v>
      </c>
      <c r="Z142" s="74">
        <v>4600008083</v>
      </c>
      <c r="AA142" s="75">
        <f t="shared" si="2"/>
        <v>1</v>
      </c>
      <c r="AB142" s="70" t="s">
        <v>821</v>
      </c>
      <c r="AC142" s="70" t="s">
        <v>61</v>
      </c>
      <c r="AD142" s="70" t="s">
        <v>676</v>
      </c>
      <c r="AE142" s="70" t="s">
        <v>822</v>
      </c>
      <c r="AF142" s="76" t="s">
        <v>671</v>
      </c>
      <c r="AG142" s="65" t="s">
        <v>672</v>
      </c>
    </row>
    <row r="143" spans="1:33" s="78" customFormat="1" ht="50.25" customHeight="1" x14ac:dyDescent="0.25">
      <c r="A143" s="61" t="s">
        <v>973</v>
      </c>
      <c r="B143" s="62"/>
      <c r="C143" s="63" t="s">
        <v>823</v>
      </c>
      <c r="D143" s="64">
        <v>43101</v>
      </c>
      <c r="E143" s="65" t="s">
        <v>824</v>
      </c>
      <c r="F143" s="66" t="s">
        <v>220</v>
      </c>
      <c r="G143" s="65" t="s">
        <v>241</v>
      </c>
      <c r="H143" s="67">
        <v>196103586</v>
      </c>
      <c r="I143" s="67">
        <v>196103586</v>
      </c>
      <c r="J143" s="66" t="s">
        <v>76</v>
      </c>
      <c r="K143" s="66" t="s">
        <v>68</v>
      </c>
      <c r="L143" s="62" t="s">
        <v>785</v>
      </c>
      <c r="M143" s="62" t="s">
        <v>712</v>
      </c>
      <c r="N143" s="68" t="s">
        <v>786</v>
      </c>
      <c r="O143" s="69" t="s">
        <v>787</v>
      </c>
      <c r="P143" s="65"/>
      <c r="Q143" s="65"/>
      <c r="R143" s="65"/>
      <c r="S143" s="65"/>
      <c r="T143" s="65"/>
      <c r="U143" s="70"/>
      <c r="V143" s="71">
        <v>8082</v>
      </c>
      <c r="W143" s="72">
        <v>20970</v>
      </c>
      <c r="X143" s="73">
        <v>43167</v>
      </c>
      <c r="Y143" s="74">
        <v>2018060224886</v>
      </c>
      <c r="Z143" s="74">
        <v>4600008118</v>
      </c>
      <c r="AA143" s="75">
        <f t="shared" si="2"/>
        <v>1</v>
      </c>
      <c r="AB143" s="70" t="s">
        <v>825</v>
      </c>
      <c r="AC143" s="70" t="s">
        <v>61</v>
      </c>
      <c r="AD143" s="70" t="s">
        <v>676</v>
      </c>
      <c r="AE143" s="70" t="s">
        <v>826</v>
      </c>
      <c r="AF143" s="76" t="s">
        <v>671</v>
      </c>
      <c r="AG143" s="65" t="s">
        <v>672</v>
      </c>
    </row>
    <row r="144" spans="1:33" s="78" customFormat="1" ht="50.25" customHeight="1" x14ac:dyDescent="0.25">
      <c r="A144" s="61" t="s">
        <v>973</v>
      </c>
      <c r="B144" s="62"/>
      <c r="C144" s="63" t="s">
        <v>827</v>
      </c>
      <c r="D144" s="64">
        <v>43126</v>
      </c>
      <c r="E144" s="65" t="s">
        <v>828</v>
      </c>
      <c r="F144" s="66" t="s">
        <v>75</v>
      </c>
      <c r="G144" s="65" t="s">
        <v>241</v>
      </c>
      <c r="H144" s="67">
        <v>56476632</v>
      </c>
      <c r="I144" s="67">
        <v>56476632</v>
      </c>
      <c r="J144" s="66" t="s">
        <v>76</v>
      </c>
      <c r="K144" s="66" t="s">
        <v>68</v>
      </c>
      <c r="L144" s="62" t="s">
        <v>785</v>
      </c>
      <c r="M144" s="62" t="s">
        <v>712</v>
      </c>
      <c r="N144" s="68" t="s">
        <v>786</v>
      </c>
      <c r="O144" s="69" t="s">
        <v>787</v>
      </c>
      <c r="P144" s="65"/>
      <c r="Q144" s="65"/>
      <c r="R144" s="65"/>
      <c r="S144" s="65"/>
      <c r="T144" s="65"/>
      <c r="U144" s="70"/>
      <c r="V144" s="71">
        <v>8162</v>
      </c>
      <c r="W144" s="72">
        <v>21211</v>
      </c>
      <c r="X144" s="73">
        <v>43196</v>
      </c>
      <c r="Y144" s="74">
        <v>4600008099</v>
      </c>
      <c r="Z144" s="74">
        <v>4600008099</v>
      </c>
      <c r="AA144" s="75">
        <f t="shared" si="2"/>
        <v>1</v>
      </c>
      <c r="AB144" s="70" t="s">
        <v>829</v>
      </c>
      <c r="AC144" s="70" t="s">
        <v>61</v>
      </c>
      <c r="AD144" s="70" t="s">
        <v>676</v>
      </c>
      <c r="AE144" s="70" t="s">
        <v>789</v>
      </c>
      <c r="AF144" s="76" t="s">
        <v>671</v>
      </c>
      <c r="AG144" s="65" t="s">
        <v>672</v>
      </c>
    </row>
    <row r="145" spans="1:33" s="78" customFormat="1" ht="50.25" customHeight="1" x14ac:dyDescent="0.25">
      <c r="A145" s="61" t="s">
        <v>973</v>
      </c>
      <c r="B145" s="62"/>
      <c r="C145" s="63" t="s">
        <v>830</v>
      </c>
      <c r="D145" s="64">
        <v>43160</v>
      </c>
      <c r="E145" s="65" t="s">
        <v>831</v>
      </c>
      <c r="F145" s="66" t="s">
        <v>67</v>
      </c>
      <c r="G145" s="65" t="s">
        <v>241</v>
      </c>
      <c r="H145" s="67">
        <v>332039494</v>
      </c>
      <c r="I145" s="67">
        <v>332039494</v>
      </c>
      <c r="J145" s="66" t="s">
        <v>76</v>
      </c>
      <c r="K145" s="66" t="s">
        <v>68</v>
      </c>
      <c r="L145" s="62" t="s">
        <v>664</v>
      </c>
      <c r="M145" s="62" t="s">
        <v>665</v>
      </c>
      <c r="N145" s="68">
        <v>3839370</v>
      </c>
      <c r="O145" s="69" t="s">
        <v>667</v>
      </c>
      <c r="P145" s="65"/>
      <c r="Q145" s="65"/>
      <c r="R145" s="65"/>
      <c r="S145" s="65"/>
      <c r="T145" s="65"/>
      <c r="U145" s="70"/>
      <c r="V145" s="71">
        <v>8167</v>
      </c>
      <c r="W145" s="72">
        <v>21210</v>
      </c>
      <c r="X145" s="73">
        <v>43201</v>
      </c>
      <c r="Y145" s="74">
        <v>2018060225709</v>
      </c>
      <c r="Z145" s="74">
        <v>4600008133</v>
      </c>
      <c r="AA145" s="75">
        <f t="shared" si="2"/>
        <v>1</v>
      </c>
      <c r="AB145" s="70" t="s">
        <v>832</v>
      </c>
      <c r="AC145" s="70" t="s">
        <v>61</v>
      </c>
      <c r="AD145" s="70" t="s">
        <v>833</v>
      </c>
      <c r="AE145" s="70" t="s">
        <v>822</v>
      </c>
      <c r="AF145" s="76" t="s">
        <v>671</v>
      </c>
      <c r="AG145" s="65" t="s">
        <v>672</v>
      </c>
    </row>
    <row r="146" spans="1:33" s="78" customFormat="1" ht="50.25" customHeight="1" x14ac:dyDescent="0.25">
      <c r="A146" s="61" t="s">
        <v>973</v>
      </c>
      <c r="B146" s="62"/>
      <c r="C146" s="63" t="s">
        <v>834</v>
      </c>
      <c r="D146" s="64">
        <v>43157</v>
      </c>
      <c r="E146" s="65" t="s">
        <v>231</v>
      </c>
      <c r="F146" s="66" t="s">
        <v>75</v>
      </c>
      <c r="G146" s="65" t="s">
        <v>241</v>
      </c>
      <c r="H146" s="67">
        <v>16809239</v>
      </c>
      <c r="I146" s="67">
        <v>16809239</v>
      </c>
      <c r="J146" s="66" t="s">
        <v>76</v>
      </c>
      <c r="K146" s="66" t="s">
        <v>68</v>
      </c>
      <c r="L146" s="62" t="s">
        <v>817</v>
      </c>
      <c r="M146" s="62" t="s">
        <v>818</v>
      </c>
      <c r="N146" s="68" t="s">
        <v>819</v>
      </c>
      <c r="O146" s="69" t="s">
        <v>820</v>
      </c>
      <c r="P146" s="65"/>
      <c r="Q146" s="65"/>
      <c r="R146" s="65"/>
      <c r="S146" s="65"/>
      <c r="T146" s="65"/>
      <c r="U146" s="70"/>
      <c r="V146" s="71">
        <v>8179</v>
      </c>
      <c r="W146" s="72">
        <v>21183</v>
      </c>
      <c r="X146" s="73">
        <v>43243</v>
      </c>
      <c r="Y146" s="74">
        <v>4600008121</v>
      </c>
      <c r="Z146" s="74">
        <v>4600008121</v>
      </c>
      <c r="AA146" s="75">
        <f t="shared" si="2"/>
        <v>1</v>
      </c>
      <c r="AB146" s="70" t="s">
        <v>835</v>
      </c>
      <c r="AC146" s="70" t="s">
        <v>61</v>
      </c>
      <c r="AD146" s="70" t="s">
        <v>833</v>
      </c>
      <c r="AE146" s="70" t="s">
        <v>836</v>
      </c>
      <c r="AF146" s="76" t="s">
        <v>671</v>
      </c>
      <c r="AG146" s="65" t="s">
        <v>672</v>
      </c>
    </row>
    <row r="147" spans="1:33" s="78" customFormat="1" ht="50.25" customHeight="1" x14ac:dyDescent="0.25">
      <c r="A147" s="61" t="s">
        <v>973</v>
      </c>
      <c r="B147" s="62"/>
      <c r="C147" s="63" t="s">
        <v>837</v>
      </c>
      <c r="D147" s="64">
        <v>43101</v>
      </c>
      <c r="E147" s="65" t="s">
        <v>74</v>
      </c>
      <c r="F147" s="66" t="s">
        <v>75</v>
      </c>
      <c r="G147" s="65" t="s">
        <v>241</v>
      </c>
      <c r="H147" s="67">
        <v>9713200</v>
      </c>
      <c r="I147" s="67">
        <v>9713200</v>
      </c>
      <c r="J147" s="66" t="s">
        <v>76</v>
      </c>
      <c r="K147" s="66" t="s">
        <v>68</v>
      </c>
      <c r="L147" s="62" t="s">
        <v>838</v>
      </c>
      <c r="M147" s="62" t="s">
        <v>712</v>
      </c>
      <c r="N147" s="68" t="s">
        <v>839</v>
      </c>
      <c r="O147" s="69" t="s">
        <v>840</v>
      </c>
      <c r="P147" s="65"/>
      <c r="Q147" s="65"/>
      <c r="R147" s="65"/>
      <c r="S147" s="65"/>
      <c r="T147" s="65"/>
      <c r="U147" s="70"/>
      <c r="V147" s="71">
        <v>8202</v>
      </c>
      <c r="W147" s="72">
        <v>21426</v>
      </c>
      <c r="X147" s="73">
        <v>43252</v>
      </c>
      <c r="Y147" s="74">
        <v>4600008138</v>
      </c>
      <c r="Z147" s="74">
        <v>4600008138</v>
      </c>
      <c r="AA147" s="75">
        <f t="shared" si="2"/>
        <v>1</v>
      </c>
      <c r="AB147" s="70" t="s">
        <v>841</v>
      </c>
      <c r="AC147" s="70" t="s">
        <v>61</v>
      </c>
      <c r="AD147" s="70" t="s">
        <v>676</v>
      </c>
      <c r="AE147" s="70" t="s">
        <v>842</v>
      </c>
      <c r="AF147" s="76" t="s">
        <v>671</v>
      </c>
      <c r="AG147" s="65" t="s">
        <v>672</v>
      </c>
    </row>
    <row r="148" spans="1:33" s="78" customFormat="1" ht="50.25" customHeight="1" x14ac:dyDescent="0.25">
      <c r="A148" s="61" t="s">
        <v>973</v>
      </c>
      <c r="B148" s="62"/>
      <c r="C148" s="63" t="s">
        <v>843</v>
      </c>
      <c r="D148" s="64">
        <v>43294</v>
      </c>
      <c r="E148" s="65" t="s">
        <v>171</v>
      </c>
      <c r="F148" s="66" t="s">
        <v>75</v>
      </c>
      <c r="G148" s="65" t="s">
        <v>241</v>
      </c>
      <c r="H148" s="67">
        <v>41870250</v>
      </c>
      <c r="I148" s="67">
        <v>41870250</v>
      </c>
      <c r="J148" s="66" t="s">
        <v>76</v>
      </c>
      <c r="K148" s="66" t="s">
        <v>68</v>
      </c>
      <c r="L148" s="62" t="s">
        <v>664</v>
      </c>
      <c r="M148" s="62" t="s">
        <v>665</v>
      </c>
      <c r="N148" s="68">
        <v>3839370</v>
      </c>
      <c r="O148" s="69" t="s">
        <v>667</v>
      </c>
      <c r="P148" s="65"/>
      <c r="Q148" s="65"/>
      <c r="R148" s="65"/>
      <c r="S148" s="65"/>
      <c r="T148" s="65"/>
      <c r="U148" s="70"/>
      <c r="V148" s="71">
        <v>8252</v>
      </c>
      <c r="W148" s="72">
        <v>21650</v>
      </c>
      <c r="X148" s="73">
        <v>43280</v>
      </c>
      <c r="Y148" s="74">
        <v>4600008187</v>
      </c>
      <c r="Z148" s="74">
        <v>4600008187</v>
      </c>
      <c r="AA148" s="75">
        <f t="shared" si="2"/>
        <v>1</v>
      </c>
      <c r="AB148" s="70" t="s">
        <v>844</v>
      </c>
      <c r="AC148" s="70" t="s">
        <v>845</v>
      </c>
      <c r="AD148" s="70" t="s">
        <v>676</v>
      </c>
      <c r="AE148" s="70" t="s">
        <v>846</v>
      </c>
      <c r="AF148" s="76" t="s">
        <v>671</v>
      </c>
      <c r="AG148" s="65" t="s">
        <v>672</v>
      </c>
    </row>
    <row r="149" spans="1:33" s="78" customFormat="1" ht="50.25" customHeight="1" x14ac:dyDescent="0.25">
      <c r="A149" s="61" t="s">
        <v>973</v>
      </c>
      <c r="B149" s="62" t="s">
        <v>984</v>
      </c>
      <c r="C149" s="63" t="s">
        <v>847</v>
      </c>
      <c r="D149" s="64">
        <v>43133</v>
      </c>
      <c r="E149" s="65" t="s">
        <v>145</v>
      </c>
      <c r="F149" s="66" t="s">
        <v>75</v>
      </c>
      <c r="G149" s="65" t="s">
        <v>241</v>
      </c>
      <c r="H149" s="67">
        <v>27727000</v>
      </c>
      <c r="I149" s="67">
        <v>27727000</v>
      </c>
      <c r="J149" s="66" t="s">
        <v>76</v>
      </c>
      <c r="K149" s="66" t="s">
        <v>68</v>
      </c>
      <c r="L149" s="62" t="s">
        <v>817</v>
      </c>
      <c r="M149" s="62" t="s">
        <v>818</v>
      </c>
      <c r="N149" s="68" t="s">
        <v>819</v>
      </c>
      <c r="O149" s="69" t="s">
        <v>820</v>
      </c>
      <c r="P149" s="65"/>
      <c r="Q149" s="65"/>
      <c r="R149" s="65"/>
      <c r="S149" s="65"/>
      <c r="T149" s="65"/>
      <c r="U149" s="70"/>
      <c r="V149" s="71">
        <v>8132</v>
      </c>
      <c r="W149" s="72">
        <v>21161</v>
      </c>
      <c r="X149" s="73">
        <v>43166</v>
      </c>
      <c r="Y149" s="74">
        <v>4600008195</v>
      </c>
      <c r="Z149" s="74">
        <v>4600008195</v>
      </c>
      <c r="AA149" s="75">
        <f t="shared" si="2"/>
        <v>1</v>
      </c>
      <c r="AB149" s="70" t="s">
        <v>848</v>
      </c>
      <c r="AC149" s="70" t="s">
        <v>845</v>
      </c>
      <c r="AD149" s="70" t="s">
        <v>833</v>
      </c>
      <c r="AE149" s="70" t="s">
        <v>836</v>
      </c>
      <c r="AF149" s="76" t="s">
        <v>671</v>
      </c>
      <c r="AG149" s="65" t="s">
        <v>672</v>
      </c>
    </row>
    <row r="150" spans="1:33" s="78" customFormat="1" ht="50.25" customHeight="1" x14ac:dyDescent="0.25">
      <c r="A150" s="61" t="s">
        <v>973</v>
      </c>
      <c r="B150" s="62"/>
      <c r="C150" s="63" t="s">
        <v>849</v>
      </c>
      <c r="D150" s="64">
        <v>43202</v>
      </c>
      <c r="E150" s="65" t="s">
        <v>814</v>
      </c>
      <c r="F150" s="66" t="s">
        <v>220</v>
      </c>
      <c r="G150" s="65" t="s">
        <v>241</v>
      </c>
      <c r="H150" s="67">
        <v>367659357</v>
      </c>
      <c r="I150" s="67">
        <v>367659357</v>
      </c>
      <c r="J150" s="66" t="s">
        <v>76</v>
      </c>
      <c r="K150" s="66" t="s">
        <v>68</v>
      </c>
      <c r="L150" s="62" t="s">
        <v>785</v>
      </c>
      <c r="M150" s="62" t="s">
        <v>712</v>
      </c>
      <c r="N150" s="68" t="s">
        <v>786</v>
      </c>
      <c r="O150" s="69" t="s">
        <v>787</v>
      </c>
      <c r="P150" s="65"/>
      <c r="Q150" s="65"/>
      <c r="R150" s="65"/>
      <c r="S150" s="65"/>
      <c r="T150" s="65"/>
      <c r="U150" s="70"/>
      <c r="V150" s="71">
        <v>8183</v>
      </c>
      <c r="W150" s="72">
        <v>21387</v>
      </c>
      <c r="X150" s="73"/>
      <c r="Y150" s="74">
        <v>2018060230185</v>
      </c>
      <c r="Z150" s="74"/>
      <c r="AA150" s="75" t="str">
        <f t="shared" si="2"/>
        <v>Información incompleta</v>
      </c>
      <c r="AB150" s="70" t="s">
        <v>850</v>
      </c>
      <c r="AC150" s="70" t="s">
        <v>845</v>
      </c>
      <c r="AD150" s="70" t="s">
        <v>676</v>
      </c>
      <c r="AE150" s="70" t="s">
        <v>789</v>
      </c>
      <c r="AF150" s="76" t="s">
        <v>671</v>
      </c>
      <c r="AG150" s="65" t="s">
        <v>672</v>
      </c>
    </row>
    <row r="151" spans="1:33" s="78" customFormat="1" ht="50.25" customHeight="1" x14ac:dyDescent="0.25">
      <c r="A151" s="61" t="s">
        <v>973</v>
      </c>
      <c r="B151" s="62" t="s">
        <v>985</v>
      </c>
      <c r="C151" s="63" t="s">
        <v>851</v>
      </c>
      <c r="D151" s="64">
        <v>43160</v>
      </c>
      <c r="E151" s="65" t="s">
        <v>852</v>
      </c>
      <c r="F151" s="66" t="s">
        <v>75</v>
      </c>
      <c r="G151" s="65" t="s">
        <v>241</v>
      </c>
      <c r="H151" s="67">
        <v>100790630</v>
      </c>
      <c r="I151" s="67">
        <v>100790630</v>
      </c>
      <c r="J151" s="66" t="s">
        <v>76</v>
      </c>
      <c r="K151" s="66" t="s">
        <v>68</v>
      </c>
      <c r="L151" s="62" t="s">
        <v>664</v>
      </c>
      <c r="M151" s="62" t="s">
        <v>665</v>
      </c>
      <c r="N151" s="68" t="s">
        <v>819</v>
      </c>
      <c r="O151" s="69" t="s">
        <v>820</v>
      </c>
      <c r="P151" s="65"/>
      <c r="Q151" s="65"/>
      <c r="R151" s="65"/>
      <c r="S151" s="65"/>
      <c r="T151" s="65"/>
      <c r="U151" s="70"/>
      <c r="V151" s="71">
        <v>8180</v>
      </c>
      <c r="W151" s="72">
        <v>21384</v>
      </c>
      <c r="X151" s="73">
        <v>43290</v>
      </c>
      <c r="Y151" s="74">
        <v>2018060228698</v>
      </c>
      <c r="Z151" s="74">
        <v>4600008180</v>
      </c>
      <c r="AA151" s="75">
        <f t="shared" si="2"/>
        <v>1</v>
      </c>
      <c r="AB151" s="70" t="s">
        <v>853</v>
      </c>
      <c r="AC151" s="70" t="s">
        <v>845</v>
      </c>
      <c r="AD151" s="70" t="s">
        <v>833</v>
      </c>
      <c r="AE151" s="70" t="s">
        <v>836</v>
      </c>
      <c r="AF151" s="76" t="s">
        <v>671</v>
      </c>
      <c r="AG151" s="65" t="s">
        <v>672</v>
      </c>
    </row>
    <row r="152" spans="1:33" s="78" customFormat="1" ht="50.25" customHeight="1" x14ac:dyDescent="0.25">
      <c r="A152" s="61" t="s">
        <v>973</v>
      </c>
      <c r="B152" s="62">
        <v>92121700</v>
      </c>
      <c r="C152" s="63" t="s">
        <v>854</v>
      </c>
      <c r="D152" s="64">
        <v>43101</v>
      </c>
      <c r="E152" s="65" t="s">
        <v>855</v>
      </c>
      <c r="F152" s="66" t="s">
        <v>67</v>
      </c>
      <c r="G152" s="65" t="s">
        <v>241</v>
      </c>
      <c r="H152" s="67">
        <v>180000000</v>
      </c>
      <c r="I152" s="67">
        <v>180000000</v>
      </c>
      <c r="J152" s="66" t="s">
        <v>76</v>
      </c>
      <c r="K152" s="66" t="s">
        <v>68</v>
      </c>
      <c r="L152" s="62" t="s">
        <v>762</v>
      </c>
      <c r="M152" s="62" t="s">
        <v>856</v>
      </c>
      <c r="N152" s="68" t="s">
        <v>666</v>
      </c>
      <c r="O152" s="69" t="s">
        <v>667</v>
      </c>
      <c r="P152" s="65"/>
      <c r="Q152" s="65"/>
      <c r="R152" s="65"/>
      <c r="S152" s="65"/>
      <c r="T152" s="65"/>
      <c r="U152" s="70"/>
      <c r="V152" s="71"/>
      <c r="W152" s="72"/>
      <c r="X152" s="73"/>
      <c r="Y152" s="74"/>
      <c r="Z152" s="74"/>
      <c r="AA152" s="75" t="str">
        <f t="shared" si="2"/>
        <v/>
      </c>
      <c r="AB152" s="70"/>
      <c r="AC152" s="70"/>
      <c r="AD152" s="70" t="s">
        <v>857</v>
      </c>
      <c r="AE152" s="70" t="s">
        <v>858</v>
      </c>
      <c r="AF152" s="76" t="s">
        <v>671</v>
      </c>
      <c r="AG152" s="65" t="s">
        <v>672</v>
      </c>
    </row>
    <row r="153" spans="1:33" s="78" customFormat="1" ht="50.25" customHeight="1" x14ac:dyDescent="0.25">
      <c r="A153" s="61" t="s">
        <v>973</v>
      </c>
      <c r="B153" s="62"/>
      <c r="C153" s="63" t="s">
        <v>859</v>
      </c>
      <c r="D153" s="64">
        <v>43264</v>
      </c>
      <c r="E153" s="65" t="s">
        <v>74</v>
      </c>
      <c r="F153" s="66" t="s">
        <v>97</v>
      </c>
      <c r="G153" s="65" t="s">
        <v>241</v>
      </c>
      <c r="H153" s="67">
        <v>500000000</v>
      </c>
      <c r="I153" s="67">
        <v>500000000</v>
      </c>
      <c r="J153" s="66" t="s">
        <v>76</v>
      </c>
      <c r="K153" s="66" t="s">
        <v>68</v>
      </c>
      <c r="L153" s="62" t="s">
        <v>762</v>
      </c>
      <c r="M153" s="62" t="s">
        <v>860</v>
      </c>
      <c r="N153" s="68" t="s">
        <v>861</v>
      </c>
      <c r="O153" s="69" t="s">
        <v>862</v>
      </c>
      <c r="P153" s="65"/>
      <c r="Q153" s="65"/>
      <c r="R153" s="65"/>
      <c r="S153" s="65"/>
      <c r="T153" s="65"/>
      <c r="U153" s="70"/>
      <c r="V153" s="71"/>
      <c r="W153" s="72"/>
      <c r="X153" s="73"/>
      <c r="Y153" s="74"/>
      <c r="Z153" s="74"/>
      <c r="AA153" s="75" t="str">
        <f t="shared" si="2"/>
        <v/>
      </c>
      <c r="AB153" s="70"/>
      <c r="AC153" s="70"/>
      <c r="AD153" s="70" t="s">
        <v>863</v>
      </c>
      <c r="AE153" s="70"/>
      <c r="AF153" s="76"/>
      <c r="AG153" s="65"/>
    </row>
    <row r="154" spans="1:33" s="78" customFormat="1" ht="50.25" customHeight="1" x14ac:dyDescent="0.25">
      <c r="A154" s="61" t="s">
        <v>973</v>
      </c>
      <c r="B154" s="62"/>
      <c r="C154" s="63" t="s">
        <v>864</v>
      </c>
      <c r="D154" s="64">
        <v>43294</v>
      </c>
      <c r="E154" s="65" t="s">
        <v>171</v>
      </c>
      <c r="F154" s="66" t="s">
        <v>67</v>
      </c>
      <c r="G154" s="65" t="s">
        <v>241</v>
      </c>
      <c r="H154" s="67">
        <v>900000000</v>
      </c>
      <c r="I154" s="67">
        <v>900000000</v>
      </c>
      <c r="J154" s="66" t="s">
        <v>76</v>
      </c>
      <c r="K154" s="66" t="s">
        <v>68</v>
      </c>
      <c r="L154" s="62" t="s">
        <v>720</v>
      </c>
      <c r="M154" s="62" t="s">
        <v>712</v>
      </c>
      <c r="N154" s="68" t="s">
        <v>721</v>
      </c>
      <c r="O154" s="69" t="s">
        <v>722</v>
      </c>
      <c r="P154" s="65" t="s">
        <v>745</v>
      </c>
      <c r="Q154" s="65" t="s">
        <v>746</v>
      </c>
      <c r="R154" s="65" t="s">
        <v>747</v>
      </c>
      <c r="S154" s="65">
        <v>220098001</v>
      </c>
      <c r="T154" s="65" t="s">
        <v>746</v>
      </c>
      <c r="U154" s="70" t="s">
        <v>865</v>
      </c>
      <c r="V154" s="71"/>
      <c r="W154" s="72">
        <v>21796</v>
      </c>
      <c r="X154" s="73"/>
      <c r="Y154" s="74"/>
      <c r="Z154" s="74"/>
      <c r="AA154" s="75">
        <f t="shared" si="2"/>
        <v>0</v>
      </c>
      <c r="AB154" s="70"/>
      <c r="AC154" s="70"/>
      <c r="AD154" s="70" t="s">
        <v>676</v>
      </c>
      <c r="AE154" s="70"/>
      <c r="AF154" s="76"/>
      <c r="AG154" s="65"/>
    </row>
    <row r="155" spans="1:33" s="78" customFormat="1" ht="50.25" customHeight="1" x14ac:dyDescent="0.25">
      <c r="A155" s="61" t="s">
        <v>973</v>
      </c>
      <c r="B155" s="62"/>
      <c r="C155" s="63" t="s">
        <v>866</v>
      </c>
      <c r="D155" s="64">
        <v>43194</v>
      </c>
      <c r="E155" s="65" t="s">
        <v>74</v>
      </c>
      <c r="F155" s="66" t="s">
        <v>67</v>
      </c>
      <c r="G155" s="65" t="s">
        <v>241</v>
      </c>
      <c r="H155" s="67">
        <v>468000000</v>
      </c>
      <c r="I155" s="67">
        <v>468000000</v>
      </c>
      <c r="J155" s="66" t="s">
        <v>76</v>
      </c>
      <c r="K155" s="66" t="s">
        <v>68</v>
      </c>
      <c r="L155" s="62" t="s">
        <v>664</v>
      </c>
      <c r="M155" s="62" t="s">
        <v>665</v>
      </c>
      <c r="N155" s="68" t="s">
        <v>666</v>
      </c>
      <c r="O155" s="69" t="s">
        <v>667</v>
      </c>
      <c r="P155" s="65"/>
      <c r="Q155" s="65"/>
      <c r="R155" s="65"/>
      <c r="S155" s="65"/>
      <c r="T155" s="65"/>
      <c r="U155" s="70" t="s">
        <v>867</v>
      </c>
      <c r="V155" s="71"/>
      <c r="W155" s="72">
        <v>21388</v>
      </c>
      <c r="X155" s="73"/>
      <c r="Y155" s="74"/>
      <c r="Z155" s="74"/>
      <c r="AA155" s="75">
        <f t="shared" si="2"/>
        <v>0</v>
      </c>
      <c r="AB155" s="70"/>
      <c r="AC155" s="70"/>
      <c r="AD155" s="70" t="s">
        <v>669</v>
      </c>
      <c r="AE155" s="70"/>
      <c r="AF155" s="76"/>
      <c r="AG155" s="65"/>
    </row>
    <row r="156" spans="1:33" s="78" customFormat="1" ht="50.25" customHeight="1" x14ac:dyDescent="0.25">
      <c r="A156" s="61" t="s">
        <v>973</v>
      </c>
      <c r="B156" s="62" t="s">
        <v>986</v>
      </c>
      <c r="C156" s="63" t="s">
        <v>868</v>
      </c>
      <c r="D156" s="64">
        <v>43101</v>
      </c>
      <c r="E156" s="65" t="s">
        <v>855</v>
      </c>
      <c r="F156" s="66" t="s">
        <v>75</v>
      </c>
      <c r="G156" s="65" t="s">
        <v>241</v>
      </c>
      <c r="H156" s="67">
        <v>64935000</v>
      </c>
      <c r="I156" s="67">
        <v>64935000</v>
      </c>
      <c r="J156" s="66" t="s">
        <v>76</v>
      </c>
      <c r="K156" s="66" t="s">
        <v>68</v>
      </c>
      <c r="L156" s="62" t="s">
        <v>759</v>
      </c>
      <c r="M156" s="62" t="s">
        <v>665</v>
      </c>
      <c r="N156" s="68" t="s">
        <v>869</v>
      </c>
      <c r="O156" s="69" t="s">
        <v>870</v>
      </c>
      <c r="P156" s="65"/>
      <c r="Q156" s="65"/>
      <c r="R156" s="65"/>
      <c r="S156" s="65"/>
      <c r="T156" s="65"/>
      <c r="U156" s="70"/>
      <c r="V156" s="71"/>
      <c r="W156" s="72">
        <v>20077</v>
      </c>
      <c r="X156" s="73"/>
      <c r="Y156" s="74"/>
      <c r="Z156" s="74"/>
      <c r="AA156" s="75">
        <f t="shared" si="2"/>
        <v>0</v>
      </c>
      <c r="AB156" s="70"/>
      <c r="AC156" s="70"/>
      <c r="AD156" s="70" t="s">
        <v>676</v>
      </c>
      <c r="AE156" s="70"/>
      <c r="AF156" s="76"/>
      <c r="AG156" s="65"/>
    </row>
    <row r="157" spans="1:33" s="78" customFormat="1" ht="50.25" customHeight="1" x14ac:dyDescent="0.25">
      <c r="A157" s="61" t="s">
        <v>973</v>
      </c>
      <c r="B157" s="62" t="s">
        <v>987</v>
      </c>
      <c r="C157" s="63" t="s">
        <v>871</v>
      </c>
      <c r="D157" s="64">
        <v>43221</v>
      </c>
      <c r="E157" s="65" t="s">
        <v>872</v>
      </c>
      <c r="F157" s="66" t="s">
        <v>75</v>
      </c>
      <c r="G157" s="65" t="s">
        <v>241</v>
      </c>
      <c r="H157" s="67">
        <v>60000000</v>
      </c>
      <c r="I157" s="67">
        <v>60000000</v>
      </c>
      <c r="J157" s="66" t="s">
        <v>76</v>
      </c>
      <c r="K157" s="66" t="s">
        <v>68</v>
      </c>
      <c r="L157" s="62" t="s">
        <v>873</v>
      </c>
      <c r="M157" s="62" t="s">
        <v>712</v>
      </c>
      <c r="N157" s="68" t="s">
        <v>791</v>
      </c>
      <c r="O157" s="69" t="s">
        <v>874</v>
      </c>
      <c r="P157" s="65"/>
      <c r="Q157" s="65"/>
      <c r="R157" s="65"/>
      <c r="S157" s="65"/>
      <c r="T157" s="65"/>
      <c r="U157" s="70"/>
      <c r="V157" s="71"/>
      <c r="W157" s="72">
        <v>21427</v>
      </c>
      <c r="X157" s="73"/>
      <c r="Y157" s="74"/>
      <c r="Z157" s="74"/>
      <c r="AA157" s="75">
        <f t="shared" si="2"/>
        <v>0</v>
      </c>
      <c r="AB157" s="70"/>
      <c r="AC157" s="70"/>
      <c r="AD157" s="70" t="s">
        <v>676</v>
      </c>
      <c r="AE157" s="70"/>
      <c r="AF157" s="76"/>
      <c r="AG157" s="65"/>
    </row>
    <row r="158" spans="1:33" s="78" customFormat="1" ht="50.25" customHeight="1" x14ac:dyDescent="0.25">
      <c r="A158" s="61" t="s">
        <v>973</v>
      </c>
      <c r="B158" s="62"/>
      <c r="C158" s="63" t="s">
        <v>875</v>
      </c>
      <c r="D158" s="64">
        <v>43294</v>
      </c>
      <c r="E158" s="65" t="s">
        <v>74</v>
      </c>
      <c r="F158" s="66" t="s">
        <v>220</v>
      </c>
      <c r="G158" s="65" t="s">
        <v>241</v>
      </c>
      <c r="H158" s="67">
        <v>95700000</v>
      </c>
      <c r="I158" s="67">
        <v>95700000</v>
      </c>
      <c r="J158" s="66" t="s">
        <v>76</v>
      </c>
      <c r="K158" s="66" t="s">
        <v>68</v>
      </c>
      <c r="L158" s="62" t="s">
        <v>752</v>
      </c>
      <c r="M158" s="62" t="s">
        <v>712</v>
      </c>
      <c r="N158" s="68" t="s">
        <v>753</v>
      </c>
      <c r="O158" s="69" t="s">
        <v>754</v>
      </c>
      <c r="P158" s="65"/>
      <c r="Q158" s="65"/>
      <c r="R158" s="65"/>
      <c r="S158" s="65"/>
      <c r="T158" s="65"/>
      <c r="U158" s="70"/>
      <c r="V158" s="71"/>
      <c r="W158" s="72">
        <v>21453</v>
      </c>
      <c r="X158" s="73"/>
      <c r="Y158" s="74"/>
      <c r="Z158" s="74"/>
      <c r="AA158" s="75">
        <f t="shared" si="2"/>
        <v>0</v>
      </c>
      <c r="AB158" s="70"/>
      <c r="AC158" s="70"/>
      <c r="AD158" s="70" t="s">
        <v>676</v>
      </c>
      <c r="AE158" s="70"/>
      <c r="AF158" s="76"/>
      <c r="AG158" s="65"/>
    </row>
    <row r="159" spans="1:33" s="78" customFormat="1" ht="50.25" customHeight="1" x14ac:dyDescent="0.25">
      <c r="A159" s="61" t="s">
        <v>973</v>
      </c>
      <c r="B159" s="62" t="s">
        <v>988</v>
      </c>
      <c r="C159" s="63" t="s">
        <v>876</v>
      </c>
      <c r="D159" s="64">
        <v>43294</v>
      </c>
      <c r="E159" s="65" t="s">
        <v>74</v>
      </c>
      <c r="F159" s="66" t="s">
        <v>67</v>
      </c>
      <c r="G159" s="65" t="s">
        <v>241</v>
      </c>
      <c r="H159" s="67">
        <v>80000000</v>
      </c>
      <c r="I159" s="67">
        <v>80000000</v>
      </c>
      <c r="J159" s="66" t="s">
        <v>76</v>
      </c>
      <c r="K159" s="66" t="s">
        <v>68</v>
      </c>
      <c r="L159" s="62" t="s">
        <v>727</v>
      </c>
      <c r="M159" s="62" t="s">
        <v>243</v>
      </c>
      <c r="N159" s="68" t="s">
        <v>877</v>
      </c>
      <c r="O159" s="69" t="s">
        <v>729</v>
      </c>
      <c r="P159" s="65"/>
      <c r="Q159" s="65"/>
      <c r="R159" s="65"/>
      <c r="S159" s="65"/>
      <c r="T159" s="65"/>
      <c r="U159" s="70"/>
      <c r="V159" s="71"/>
      <c r="W159" s="72">
        <v>21869</v>
      </c>
      <c r="X159" s="73"/>
      <c r="Y159" s="74"/>
      <c r="Z159" s="74"/>
      <c r="AA159" s="75">
        <f t="shared" si="2"/>
        <v>0</v>
      </c>
      <c r="AB159" s="70"/>
      <c r="AC159" s="70"/>
      <c r="AD159" s="70" t="s">
        <v>676</v>
      </c>
      <c r="AE159" s="70"/>
      <c r="AF159" s="76"/>
      <c r="AG159" s="65"/>
    </row>
    <row r="160" spans="1:33" s="78" customFormat="1" ht="50.25" customHeight="1" x14ac:dyDescent="0.25">
      <c r="A160" s="61" t="s">
        <v>973</v>
      </c>
      <c r="B160" s="62" t="s">
        <v>989</v>
      </c>
      <c r="C160" s="63" t="s">
        <v>878</v>
      </c>
      <c r="D160" s="64">
        <v>43294</v>
      </c>
      <c r="E160" s="65" t="s">
        <v>171</v>
      </c>
      <c r="F160" s="66" t="s">
        <v>67</v>
      </c>
      <c r="G160" s="65" t="s">
        <v>241</v>
      </c>
      <c r="H160" s="67">
        <v>247052635</v>
      </c>
      <c r="I160" s="67">
        <v>247052635</v>
      </c>
      <c r="J160" s="66" t="s">
        <v>76</v>
      </c>
      <c r="K160" s="66" t="s">
        <v>68</v>
      </c>
      <c r="L160" s="62" t="s">
        <v>752</v>
      </c>
      <c r="M160" s="62" t="s">
        <v>712</v>
      </c>
      <c r="N160" s="68" t="s">
        <v>879</v>
      </c>
      <c r="O160" s="69" t="s">
        <v>754</v>
      </c>
      <c r="P160" s="65"/>
      <c r="Q160" s="65"/>
      <c r="R160" s="65"/>
      <c r="S160" s="65"/>
      <c r="T160" s="65"/>
      <c r="U160" s="70"/>
      <c r="V160" s="71"/>
      <c r="W160" s="72">
        <v>21889</v>
      </c>
      <c r="X160" s="73"/>
      <c r="Y160" s="74"/>
      <c r="Z160" s="74"/>
      <c r="AA160" s="75">
        <f t="shared" si="2"/>
        <v>0</v>
      </c>
      <c r="AB160" s="70"/>
      <c r="AC160" s="70"/>
      <c r="AD160" s="70" t="s">
        <v>880</v>
      </c>
      <c r="AE160" s="70"/>
      <c r="AF160" s="76"/>
      <c r="AG160" s="65"/>
    </row>
    <row r="161" spans="1:33" s="78" customFormat="1" ht="50.25" customHeight="1" x14ac:dyDescent="0.25">
      <c r="A161" s="61" t="s">
        <v>973</v>
      </c>
      <c r="B161" s="62"/>
      <c r="C161" s="63" t="s">
        <v>881</v>
      </c>
      <c r="D161" s="64">
        <v>43282</v>
      </c>
      <c r="E161" s="65" t="s">
        <v>171</v>
      </c>
      <c r="F161" s="66" t="s">
        <v>81</v>
      </c>
      <c r="G161" s="65" t="s">
        <v>241</v>
      </c>
      <c r="H161" s="67">
        <v>1700000000</v>
      </c>
      <c r="I161" s="67">
        <v>1700000000</v>
      </c>
      <c r="J161" s="66" t="s">
        <v>76</v>
      </c>
      <c r="K161" s="66" t="s">
        <v>68</v>
      </c>
      <c r="L161" s="62" t="s">
        <v>826</v>
      </c>
      <c r="M161" s="62" t="s">
        <v>803</v>
      </c>
      <c r="N161" s="68" t="s">
        <v>882</v>
      </c>
      <c r="O161" s="69" t="s">
        <v>874</v>
      </c>
      <c r="P161" s="65" t="s">
        <v>745</v>
      </c>
      <c r="Q161" s="65" t="s">
        <v>746</v>
      </c>
      <c r="R161" s="65" t="s">
        <v>747</v>
      </c>
      <c r="S161" s="65">
        <v>220098001</v>
      </c>
      <c r="T161" s="65" t="s">
        <v>883</v>
      </c>
      <c r="U161" s="70" t="s">
        <v>884</v>
      </c>
      <c r="V161" s="71"/>
      <c r="W161" s="72">
        <v>22222</v>
      </c>
      <c r="X161" s="73"/>
      <c r="Y161" s="74"/>
      <c r="Z161" s="74"/>
      <c r="AA161" s="75">
        <f t="shared" si="2"/>
        <v>0</v>
      </c>
      <c r="AB161" s="70"/>
      <c r="AC161" s="70"/>
      <c r="AD161" s="70" t="s">
        <v>676</v>
      </c>
      <c r="AE161" s="70"/>
      <c r="AF161" s="76"/>
      <c r="AG161" s="65"/>
    </row>
    <row r="162" spans="1:33" s="78" customFormat="1" ht="50.25" customHeight="1" x14ac:dyDescent="0.25">
      <c r="A162" s="61" t="s">
        <v>973</v>
      </c>
      <c r="B162" s="62"/>
      <c r="C162" s="63" t="s">
        <v>885</v>
      </c>
      <c r="D162" s="64">
        <v>43294</v>
      </c>
      <c r="E162" s="65" t="s">
        <v>171</v>
      </c>
      <c r="F162" s="66" t="s">
        <v>67</v>
      </c>
      <c r="G162" s="65" t="s">
        <v>241</v>
      </c>
      <c r="H162" s="67">
        <v>428361016</v>
      </c>
      <c r="I162" s="67">
        <v>428361016</v>
      </c>
      <c r="J162" s="66" t="s">
        <v>76</v>
      </c>
      <c r="K162" s="66" t="s">
        <v>68</v>
      </c>
      <c r="L162" s="62" t="s">
        <v>826</v>
      </c>
      <c r="M162" s="62" t="s">
        <v>803</v>
      </c>
      <c r="N162" s="68" t="s">
        <v>882</v>
      </c>
      <c r="O162" s="69" t="s">
        <v>874</v>
      </c>
      <c r="P162" s="65" t="s">
        <v>745</v>
      </c>
      <c r="Q162" s="65" t="s">
        <v>746</v>
      </c>
      <c r="R162" s="65" t="s">
        <v>747</v>
      </c>
      <c r="S162" s="65">
        <v>220098001</v>
      </c>
      <c r="T162" s="65" t="s">
        <v>883</v>
      </c>
      <c r="U162" s="70" t="s">
        <v>886</v>
      </c>
      <c r="V162" s="71"/>
      <c r="W162" s="72">
        <v>21820</v>
      </c>
      <c r="X162" s="73"/>
      <c r="Y162" s="74"/>
      <c r="Z162" s="74"/>
      <c r="AA162" s="75">
        <f t="shared" si="2"/>
        <v>0</v>
      </c>
      <c r="AB162" s="70"/>
      <c r="AC162" s="70"/>
      <c r="AD162" s="70" t="s">
        <v>676</v>
      </c>
      <c r="AE162" s="70"/>
      <c r="AF162" s="76"/>
      <c r="AG162" s="65"/>
    </row>
    <row r="163" spans="1:33" s="78" customFormat="1" ht="50.25" customHeight="1" x14ac:dyDescent="0.25">
      <c r="A163" s="61" t="s">
        <v>973</v>
      </c>
      <c r="B163" s="62">
        <v>72102900</v>
      </c>
      <c r="C163" s="63" t="s">
        <v>887</v>
      </c>
      <c r="D163" s="64">
        <v>43294</v>
      </c>
      <c r="E163" s="65" t="s">
        <v>171</v>
      </c>
      <c r="F163" s="66" t="s">
        <v>220</v>
      </c>
      <c r="G163" s="65" t="s">
        <v>241</v>
      </c>
      <c r="H163" s="67">
        <v>429823511</v>
      </c>
      <c r="I163" s="67">
        <v>429823511</v>
      </c>
      <c r="J163" s="66" t="s">
        <v>76</v>
      </c>
      <c r="K163" s="66" t="s">
        <v>68</v>
      </c>
      <c r="L163" s="62" t="s">
        <v>752</v>
      </c>
      <c r="M163" s="62" t="s">
        <v>712</v>
      </c>
      <c r="N163" s="68" t="s">
        <v>753</v>
      </c>
      <c r="O163" s="69" t="s">
        <v>754</v>
      </c>
      <c r="P163" s="65" t="s">
        <v>745</v>
      </c>
      <c r="Q163" s="65" t="s">
        <v>746</v>
      </c>
      <c r="R163" s="65" t="s">
        <v>747</v>
      </c>
      <c r="S163" s="65">
        <v>220098001</v>
      </c>
      <c r="T163" s="65" t="s">
        <v>883</v>
      </c>
      <c r="U163" s="70" t="s">
        <v>888</v>
      </c>
      <c r="V163" s="71"/>
      <c r="W163" s="72">
        <v>21879</v>
      </c>
      <c r="X163" s="73"/>
      <c r="Y163" s="74"/>
      <c r="Z163" s="74"/>
      <c r="AA163" s="75">
        <f t="shared" si="2"/>
        <v>0</v>
      </c>
      <c r="AB163" s="70"/>
      <c r="AC163" s="70"/>
      <c r="AD163" s="70" t="s">
        <v>676</v>
      </c>
      <c r="AE163" s="70"/>
      <c r="AF163" s="76"/>
      <c r="AG163" s="65"/>
    </row>
    <row r="164" spans="1:33" s="78" customFormat="1" ht="50.25" customHeight="1" x14ac:dyDescent="0.25">
      <c r="A164" s="61" t="s">
        <v>973</v>
      </c>
      <c r="B164" s="62">
        <v>81112200</v>
      </c>
      <c r="C164" s="63" t="s">
        <v>889</v>
      </c>
      <c r="D164" s="64">
        <v>43282</v>
      </c>
      <c r="E164" s="65" t="s">
        <v>171</v>
      </c>
      <c r="F164" s="66" t="s">
        <v>97</v>
      </c>
      <c r="G164" s="65" t="s">
        <v>241</v>
      </c>
      <c r="H164" s="67">
        <v>264987359</v>
      </c>
      <c r="I164" s="67">
        <v>264987359</v>
      </c>
      <c r="J164" s="66" t="s">
        <v>76</v>
      </c>
      <c r="K164" s="66" t="s">
        <v>68</v>
      </c>
      <c r="L164" s="62" t="s">
        <v>873</v>
      </c>
      <c r="M164" s="62" t="s">
        <v>712</v>
      </c>
      <c r="N164" s="68" t="s">
        <v>791</v>
      </c>
      <c r="O164" s="69" t="s">
        <v>874</v>
      </c>
      <c r="P164" s="65" t="s">
        <v>745</v>
      </c>
      <c r="Q164" s="65" t="s">
        <v>746</v>
      </c>
      <c r="R164" s="65" t="s">
        <v>747</v>
      </c>
      <c r="S164" s="65">
        <v>220098001</v>
      </c>
      <c r="T164" s="65" t="s">
        <v>883</v>
      </c>
      <c r="U164" s="70" t="s">
        <v>890</v>
      </c>
      <c r="V164" s="71"/>
      <c r="W164" s="72">
        <v>22004</v>
      </c>
      <c r="X164" s="73"/>
      <c r="Y164" s="74"/>
      <c r="Z164" s="74"/>
      <c r="AA164" s="75">
        <f t="shared" si="2"/>
        <v>0</v>
      </c>
      <c r="AB164" s="70"/>
      <c r="AC164" s="70"/>
      <c r="AD164" s="70" t="s">
        <v>676</v>
      </c>
      <c r="AE164" s="70"/>
      <c r="AF164" s="76"/>
      <c r="AG164" s="65"/>
    </row>
    <row r="165" spans="1:33" s="78" customFormat="1" ht="50.25" customHeight="1" x14ac:dyDescent="0.25">
      <c r="A165" s="61" t="s">
        <v>973</v>
      </c>
      <c r="B165" s="62">
        <v>82121903</v>
      </c>
      <c r="C165" s="63" t="s">
        <v>891</v>
      </c>
      <c r="D165" s="64">
        <v>43294</v>
      </c>
      <c r="E165" s="65" t="s">
        <v>171</v>
      </c>
      <c r="F165" s="66" t="s">
        <v>75</v>
      </c>
      <c r="G165" s="65" t="s">
        <v>241</v>
      </c>
      <c r="H165" s="67">
        <v>30000000</v>
      </c>
      <c r="I165" s="67">
        <v>30000000</v>
      </c>
      <c r="J165" s="66" t="s">
        <v>76</v>
      </c>
      <c r="K165" s="66" t="s">
        <v>68</v>
      </c>
      <c r="L165" s="62" t="s">
        <v>892</v>
      </c>
      <c r="M165" s="62" t="s">
        <v>893</v>
      </c>
      <c r="N165" s="68" t="s">
        <v>894</v>
      </c>
      <c r="O165" s="69" t="s">
        <v>895</v>
      </c>
      <c r="P165" s="65"/>
      <c r="Q165" s="65"/>
      <c r="R165" s="65"/>
      <c r="S165" s="65"/>
      <c r="T165" s="65"/>
      <c r="U165" s="70"/>
      <c r="V165" s="71"/>
      <c r="W165" s="72">
        <v>22257</v>
      </c>
      <c r="X165" s="73"/>
      <c r="Y165" s="74"/>
      <c r="Z165" s="74"/>
      <c r="AA165" s="75">
        <f t="shared" si="2"/>
        <v>0</v>
      </c>
      <c r="AB165" s="70"/>
      <c r="AC165" s="70"/>
      <c r="AD165" s="70" t="s">
        <v>676</v>
      </c>
      <c r="AE165" s="70"/>
      <c r="AF165" s="76"/>
      <c r="AG165" s="65"/>
    </row>
    <row r="166" spans="1:33" s="78" customFormat="1" ht="50.25" customHeight="1" x14ac:dyDescent="0.25">
      <c r="A166" s="61" t="s">
        <v>973</v>
      </c>
      <c r="B166" s="62">
        <v>80101500</v>
      </c>
      <c r="C166" s="63" t="s">
        <v>896</v>
      </c>
      <c r="D166" s="64">
        <v>43252</v>
      </c>
      <c r="E166" s="65" t="s">
        <v>852</v>
      </c>
      <c r="F166" s="66" t="s">
        <v>67</v>
      </c>
      <c r="G166" s="65" t="s">
        <v>241</v>
      </c>
      <c r="H166" s="67">
        <v>350000000</v>
      </c>
      <c r="I166" s="67">
        <v>54000000</v>
      </c>
      <c r="J166" s="66" t="s">
        <v>76</v>
      </c>
      <c r="K166" s="66" t="s">
        <v>68</v>
      </c>
      <c r="L166" s="62" t="s">
        <v>897</v>
      </c>
      <c r="M166" s="62" t="s">
        <v>803</v>
      </c>
      <c r="N166" s="68" t="s">
        <v>898</v>
      </c>
      <c r="O166" s="69" t="s">
        <v>899</v>
      </c>
      <c r="P166" s="65" t="s">
        <v>680</v>
      </c>
      <c r="Q166" s="65" t="s">
        <v>681</v>
      </c>
      <c r="R166" s="65" t="s">
        <v>682</v>
      </c>
      <c r="S166" s="65">
        <v>220129001</v>
      </c>
      <c r="T166" s="65" t="s">
        <v>683</v>
      </c>
      <c r="U166" s="70" t="s">
        <v>900</v>
      </c>
      <c r="V166" s="71"/>
      <c r="W166" s="72"/>
      <c r="X166" s="73"/>
      <c r="Y166" s="74"/>
      <c r="Z166" s="74"/>
      <c r="AA166" s="75" t="str">
        <f t="shared" si="2"/>
        <v/>
      </c>
      <c r="AB166" s="70"/>
      <c r="AC166" s="70"/>
      <c r="AD166" s="70" t="s">
        <v>676</v>
      </c>
      <c r="AE166" s="70"/>
      <c r="AF166" s="76"/>
      <c r="AG166" s="65"/>
    </row>
    <row r="167" spans="1:33" s="78" customFormat="1" ht="50.25" customHeight="1" x14ac:dyDescent="0.25">
      <c r="A167" s="61" t="s">
        <v>973</v>
      </c>
      <c r="B167" s="62" t="s">
        <v>990</v>
      </c>
      <c r="C167" s="63" t="s">
        <v>901</v>
      </c>
      <c r="D167" s="64">
        <v>43101</v>
      </c>
      <c r="E167" s="65" t="s">
        <v>145</v>
      </c>
      <c r="F167" s="66" t="s">
        <v>75</v>
      </c>
      <c r="G167" s="65" t="s">
        <v>241</v>
      </c>
      <c r="H167" s="67">
        <v>59745617</v>
      </c>
      <c r="I167" s="67">
        <v>59745617</v>
      </c>
      <c r="J167" s="66" t="s">
        <v>76</v>
      </c>
      <c r="K167" s="66" t="s">
        <v>68</v>
      </c>
      <c r="L167" s="62" t="s">
        <v>752</v>
      </c>
      <c r="M167" s="62" t="s">
        <v>712</v>
      </c>
      <c r="N167" s="68" t="s">
        <v>753</v>
      </c>
      <c r="O167" s="69" t="s">
        <v>754</v>
      </c>
      <c r="P167" s="65"/>
      <c r="Q167" s="65"/>
      <c r="R167" s="65"/>
      <c r="S167" s="65"/>
      <c r="T167" s="65"/>
      <c r="U167" s="70"/>
      <c r="V167" s="71"/>
      <c r="W167" s="72"/>
      <c r="X167" s="73"/>
      <c r="Y167" s="74"/>
      <c r="Z167" s="74"/>
      <c r="AA167" s="75" t="str">
        <f t="shared" si="2"/>
        <v/>
      </c>
      <c r="AB167" s="70"/>
      <c r="AC167" s="70"/>
      <c r="AD167" s="70" t="s">
        <v>676</v>
      </c>
      <c r="AE167" s="70"/>
      <c r="AF167" s="76"/>
      <c r="AG167" s="65"/>
    </row>
    <row r="168" spans="1:33" s="78" customFormat="1" ht="50.25" customHeight="1" x14ac:dyDescent="0.25">
      <c r="A168" s="61" t="s">
        <v>973</v>
      </c>
      <c r="B168" s="62"/>
      <c r="C168" s="63" t="s">
        <v>902</v>
      </c>
      <c r="D168" s="64">
        <v>43313</v>
      </c>
      <c r="E168" s="65" t="s">
        <v>855</v>
      </c>
      <c r="F168" s="66" t="s">
        <v>903</v>
      </c>
      <c r="G168" s="65" t="s">
        <v>241</v>
      </c>
      <c r="H168" s="67">
        <v>150000000</v>
      </c>
      <c r="I168" s="67">
        <v>150000000</v>
      </c>
      <c r="J168" s="66" t="s">
        <v>76</v>
      </c>
      <c r="K168" s="66" t="s">
        <v>68</v>
      </c>
      <c r="L168" s="62" t="s">
        <v>904</v>
      </c>
      <c r="M168" s="62" t="s">
        <v>905</v>
      </c>
      <c r="N168" s="68" t="s">
        <v>906</v>
      </c>
      <c r="O168" s="69" t="s">
        <v>907</v>
      </c>
      <c r="P168" s="65"/>
      <c r="Q168" s="65"/>
      <c r="R168" s="65"/>
      <c r="S168" s="65"/>
      <c r="T168" s="65"/>
      <c r="U168" s="70"/>
      <c r="V168" s="71"/>
      <c r="W168" s="72"/>
      <c r="X168" s="73"/>
      <c r="Y168" s="74"/>
      <c r="Z168" s="74"/>
      <c r="AA168" s="75" t="str">
        <f t="shared" si="2"/>
        <v/>
      </c>
      <c r="AB168" s="70"/>
      <c r="AC168" s="70"/>
      <c r="AD168" s="70" t="s">
        <v>857</v>
      </c>
      <c r="AE168" s="70"/>
      <c r="AF168" s="76"/>
      <c r="AG168" s="65"/>
    </row>
    <row r="169" spans="1:33" s="78" customFormat="1" ht="50.25" customHeight="1" x14ac:dyDescent="0.25">
      <c r="A169" s="61" t="s">
        <v>973</v>
      </c>
      <c r="B169" s="62"/>
      <c r="C169" s="63" t="s">
        <v>908</v>
      </c>
      <c r="D169" s="64">
        <v>43221</v>
      </c>
      <c r="E169" s="65" t="s">
        <v>814</v>
      </c>
      <c r="F169" s="66" t="s">
        <v>67</v>
      </c>
      <c r="G169" s="65" t="s">
        <v>241</v>
      </c>
      <c r="H169" s="67">
        <v>400000000</v>
      </c>
      <c r="I169" s="67">
        <v>400000000</v>
      </c>
      <c r="J169" s="66" t="s">
        <v>76</v>
      </c>
      <c r="K169" s="66" t="s">
        <v>68</v>
      </c>
      <c r="L169" s="62" t="s">
        <v>664</v>
      </c>
      <c r="M169" s="62" t="s">
        <v>665</v>
      </c>
      <c r="N169" s="68" t="s">
        <v>666</v>
      </c>
      <c r="O169" s="69" t="s">
        <v>667</v>
      </c>
      <c r="P169" s="65" t="s">
        <v>745</v>
      </c>
      <c r="Q169" s="65" t="s">
        <v>746</v>
      </c>
      <c r="R169" s="65" t="s">
        <v>747</v>
      </c>
      <c r="S169" s="65">
        <v>220098001</v>
      </c>
      <c r="T169" s="65" t="s">
        <v>883</v>
      </c>
      <c r="U169" s="70" t="s">
        <v>909</v>
      </c>
      <c r="V169" s="71"/>
      <c r="W169" s="72"/>
      <c r="X169" s="73"/>
      <c r="Y169" s="74"/>
      <c r="Z169" s="74"/>
      <c r="AA169" s="75" t="str">
        <f t="shared" si="2"/>
        <v/>
      </c>
      <c r="AB169" s="70"/>
      <c r="AC169" s="70"/>
      <c r="AD169" s="70" t="s">
        <v>676</v>
      </c>
      <c r="AE169" s="70"/>
      <c r="AF169" s="76"/>
      <c r="AG169" s="65"/>
    </row>
    <row r="170" spans="1:33" s="78" customFormat="1" ht="50.25" customHeight="1" x14ac:dyDescent="0.25">
      <c r="A170" s="61" t="s">
        <v>973</v>
      </c>
      <c r="B170" s="62"/>
      <c r="C170" s="63" t="s">
        <v>910</v>
      </c>
      <c r="D170" s="64">
        <v>43221</v>
      </c>
      <c r="E170" s="65" t="s">
        <v>74</v>
      </c>
      <c r="F170" s="66" t="s">
        <v>150</v>
      </c>
      <c r="G170" s="65" t="s">
        <v>241</v>
      </c>
      <c r="H170" s="67">
        <v>950000000</v>
      </c>
      <c r="I170" s="67">
        <v>950000000</v>
      </c>
      <c r="J170" s="66" t="s">
        <v>76</v>
      </c>
      <c r="K170" s="66" t="s">
        <v>68</v>
      </c>
      <c r="L170" s="62" t="s">
        <v>785</v>
      </c>
      <c r="M170" s="62" t="s">
        <v>712</v>
      </c>
      <c r="N170" s="68" t="s">
        <v>786</v>
      </c>
      <c r="O170" s="69" t="s">
        <v>787</v>
      </c>
      <c r="P170" s="65" t="s">
        <v>745</v>
      </c>
      <c r="Q170" s="65" t="s">
        <v>746</v>
      </c>
      <c r="R170" s="65" t="s">
        <v>747</v>
      </c>
      <c r="S170" s="65">
        <v>220098001</v>
      </c>
      <c r="T170" s="65" t="s">
        <v>883</v>
      </c>
      <c r="U170" s="70" t="s">
        <v>911</v>
      </c>
      <c r="V170" s="71"/>
      <c r="W170" s="72"/>
      <c r="X170" s="73"/>
      <c r="Y170" s="74"/>
      <c r="Z170" s="74"/>
      <c r="AA170" s="75" t="str">
        <f t="shared" si="2"/>
        <v/>
      </c>
      <c r="AB170" s="70"/>
      <c r="AC170" s="70"/>
      <c r="AD170" s="70" t="s">
        <v>676</v>
      </c>
      <c r="AE170" s="70"/>
      <c r="AF170" s="76"/>
      <c r="AG170" s="65"/>
    </row>
    <row r="171" spans="1:33" s="78" customFormat="1" ht="50.25" customHeight="1" x14ac:dyDescent="0.25">
      <c r="A171" s="61" t="s">
        <v>973</v>
      </c>
      <c r="B171" s="62"/>
      <c r="C171" s="63" t="s">
        <v>912</v>
      </c>
      <c r="D171" s="64">
        <v>43221</v>
      </c>
      <c r="E171" s="65" t="s">
        <v>74</v>
      </c>
      <c r="F171" s="66" t="s">
        <v>67</v>
      </c>
      <c r="G171" s="65" t="s">
        <v>241</v>
      </c>
      <c r="H171" s="67">
        <v>420000000</v>
      </c>
      <c r="I171" s="67">
        <v>420000000</v>
      </c>
      <c r="J171" s="66" t="s">
        <v>76</v>
      </c>
      <c r="K171" s="66" t="s">
        <v>68</v>
      </c>
      <c r="L171" s="62" t="s">
        <v>873</v>
      </c>
      <c r="M171" s="62" t="s">
        <v>712</v>
      </c>
      <c r="N171" s="68" t="s">
        <v>791</v>
      </c>
      <c r="O171" s="69" t="s">
        <v>874</v>
      </c>
      <c r="P171" s="65" t="s">
        <v>745</v>
      </c>
      <c r="Q171" s="65" t="s">
        <v>746</v>
      </c>
      <c r="R171" s="65" t="s">
        <v>747</v>
      </c>
      <c r="S171" s="65">
        <v>220098001</v>
      </c>
      <c r="T171" s="65" t="s">
        <v>883</v>
      </c>
      <c r="U171" s="70" t="s">
        <v>913</v>
      </c>
      <c r="V171" s="71"/>
      <c r="W171" s="72"/>
      <c r="X171" s="73"/>
      <c r="Y171" s="74"/>
      <c r="Z171" s="74"/>
      <c r="AA171" s="75" t="str">
        <f t="shared" si="2"/>
        <v/>
      </c>
      <c r="AB171" s="70"/>
      <c r="AC171" s="70"/>
      <c r="AD171" s="70" t="s">
        <v>676</v>
      </c>
      <c r="AE171" s="70"/>
      <c r="AF171" s="76"/>
      <c r="AG171" s="65"/>
    </row>
    <row r="172" spans="1:33" s="78" customFormat="1" ht="50.25" customHeight="1" x14ac:dyDescent="0.25">
      <c r="A172" s="61" t="s">
        <v>973</v>
      </c>
      <c r="B172" s="62">
        <v>81112005</v>
      </c>
      <c r="C172" s="63" t="s">
        <v>914</v>
      </c>
      <c r="D172" s="64">
        <v>43235</v>
      </c>
      <c r="E172" s="65" t="s">
        <v>231</v>
      </c>
      <c r="F172" s="66" t="s">
        <v>67</v>
      </c>
      <c r="G172" s="65" t="s">
        <v>241</v>
      </c>
      <c r="H172" s="67">
        <v>350000000</v>
      </c>
      <c r="I172" s="67">
        <v>350000000</v>
      </c>
      <c r="J172" s="66" t="s">
        <v>76</v>
      </c>
      <c r="K172" s="66" t="s">
        <v>68</v>
      </c>
      <c r="L172" s="62" t="s">
        <v>897</v>
      </c>
      <c r="M172" s="62" t="s">
        <v>803</v>
      </c>
      <c r="N172" s="68" t="s">
        <v>898</v>
      </c>
      <c r="O172" s="69" t="s">
        <v>899</v>
      </c>
      <c r="P172" s="65" t="s">
        <v>680</v>
      </c>
      <c r="Q172" s="65" t="s">
        <v>681</v>
      </c>
      <c r="R172" s="65" t="s">
        <v>682</v>
      </c>
      <c r="S172" s="65">
        <v>220129001</v>
      </c>
      <c r="T172" s="65" t="s">
        <v>683</v>
      </c>
      <c r="U172" s="70" t="s">
        <v>915</v>
      </c>
      <c r="V172" s="71"/>
      <c r="W172" s="72"/>
      <c r="X172" s="73"/>
      <c r="Y172" s="74"/>
      <c r="Z172" s="74"/>
      <c r="AA172" s="75" t="str">
        <f t="shared" si="2"/>
        <v/>
      </c>
      <c r="AB172" s="70"/>
      <c r="AC172" s="70" t="s">
        <v>552</v>
      </c>
      <c r="AD172" s="70" t="s">
        <v>916</v>
      </c>
      <c r="AE172" s="70"/>
      <c r="AF172" s="76"/>
      <c r="AG172" s="65"/>
    </row>
    <row r="173" spans="1:33" s="78" customFormat="1" ht="50.25" customHeight="1" x14ac:dyDescent="0.25">
      <c r="A173" s="61" t="s">
        <v>973</v>
      </c>
      <c r="B173" s="62" t="s">
        <v>991</v>
      </c>
      <c r="C173" s="63" t="s">
        <v>917</v>
      </c>
      <c r="D173" s="64">
        <v>43221</v>
      </c>
      <c r="E173" s="65" t="s">
        <v>918</v>
      </c>
      <c r="F173" s="66" t="s">
        <v>75</v>
      </c>
      <c r="G173" s="65" t="s">
        <v>241</v>
      </c>
      <c r="H173" s="67">
        <v>30000000</v>
      </c>
      <c r="I173" s="67">
        <v>30000000</v>
      </c>
      <c r="J173" s="66" t="s">
        <v>76</v>
      </c>
      <c r="K173" s="66" t="s">
        <v>68</v>
      </c>
      <c r="L173" s="62" t="s">
        <v>664</v>
      </c>
      <c r="M173" s="62" t="s">
        <v>665</v>
      </c>
      <c r="N173" s="68" t="s">
        <v>666</v>
      </c>
      <c r="O173" s="69" t="s">
        <v>667</v>
      </c>
      <c r="P173" s="65" t="s">
        <v>745</v>
      </c>
      <c r="Q173" s="65" t="s">
        <v>746</v>
      </c>
      <c r="R173" s="65" t="s">
        <v>747</v>
      </c>
      <c r="S173" s="65">
        <v>220098001</v>
      </c>
      <c r="T173" s="65" t="s">
        <v>883</v>
      </c>
      <c r="U173" s="70" t="s">
        <v>919</v>
      </c>
      <c r="V173" s="71"/>
      <c r="W173" s="72"/>
      <c r="X173" s="73"/>
      <c r="Y173" s="74"/>
      <c r="Z173" s="74"/>
      <c r="AA173" s="75" t="str">
        <f t="shared" si="2"/>
        <v/>
      </c>
      <c r="AB173" s="70"/>
      <c r="AC173" s="70" t="s">
        <v>552</v>
      </c>
      <c r="AD173" s="70" t="s">
        <v>920</v>
      </c>
      <c r="AE173" s="70"/>
      <c r="AF173" s="76"/>
      <c r="AG173" s="65"/>
    </row>
    <row r="174" spans="1:33" s="78" customFormat="1" ht="50.25" customHeight="1" x14ac:dyDescent="0.25">
      <c r="A174" s="61" t="s">
        <v>973</v>
      </c>
      <c r="B174" s="62" t="s">
        <v>992</v>
      </c>
      <c r="C174" s="63" t="s">
        <v>921</v>
      </c>
      <c r="D174" s="64">
        <v>43221</v>
      </c>
      <c r="E174" s="65" t="s">
        <v>918</v>
      </c>
      <c r="F174" s="66" t="s">
        <v>75</v>
      </c>
      <c r="G174" s="65" t="s">
        <v>241</v>
      </c>
      <c r="H174" s="67">
        <v>50000000</v>
      </c>
      <c r="I174" s="67">
        <v>50000000</v>
      </c>
      <c r="J174" s="66" t="s">
        <v>76</v>
      </c>
      <c r="K174" s="66" t="s">
        <v>68</v>
      </c>
      <c r="L174" s="62" t="s">
        <v>664</v>
      </c>
      <c r="M174" s="62" t="s">
        <v>665</v>
      </c>
      <c r="N174" s="68" t="s">
        <v>666</v>
      </c>
      <c r="O174" s="69" t="s">
        <v>667</v>
      </c>
      <c r="P174" s="65" t="s">
        <v>745</v>
      </c>
      <c r="Q174" s="65" t="s">
        <v>746</v>
      </c>
      <c r="R174" s="65" t="s">
        <v>747</v>
      </c>
      <c r="S174" s="65">
        <v>220098001</v>
      </c>
      <c r="T174" s="65" t="s">
        <v>883</v>
      </c>
      <c r="U174" s="70" t="s">
        <v>922</v>
      </c>
      <c r="V174" s="71"/>
      <c r="W174" s="72"/>
      <c r="X174" s="73"/>
      <c r="Y174" s="74"/>
      <c r="Z174" s="74"/>
      <c r="AA174" s="75" t="str">
        <f t="shared" si="2"/>
        <v/>
      </c>
      <c r="AB174" s="70"/>
      <c r="AC174" s="70" t="s">
        <v>552</v>
      </c>
      <c r="AD174" s="70" t="s">
        <v>923</v>
      </c>
      <c r="AE174" s="70"/>
      <c r="AF174" s="76"/>
      <c r="AG174" s="65"/>
    </row>
    <row r="175" spans="1:33" s="78" customFormat="1" ht="50.25" customHeight="1" x14ac:dyDescent="0.25">
      <c r="A175" s="61" t="s">
        <v>973</v>
      </c>
      <c r="B175" s="62">
        <v>82121500</v>
      </c>
      <c r="C175" s="63" t="s">
        <v>924</v>
      </c>
      <c r="D175" s="64">
        <v>43221</v>
      </c>
      <c r="E175" s="65" t="s">
        <v>925</v>
      </c>
      <c r="F175" s="66" t="s">
        <v>75</v>
      </c>
      <c r="G175" s="65" t="s">
        <v>241</v>
      </c>
      <c r="H175" s="67">
        <v>50000000</v>
      </c>
      <c r="I175" s="67">
        <v>50000000</v>
      </c>
      <c r="J175" s="66" t="s">
        <v>76</v>
      </c>
      <c r="K175" s="66" t="s">
        <v>68</v>
      </c>
      <c r="L175" s="62" t="s">
        <v>664</v>
      </c>
      <c r="M175" s="62" t="s">
        <v>665</v>
      </c>
      <c r="N175" s="68" t="s">
        <v>666</v>
      </c>
      <c r="O175" s="69" t="s">
        <v>667</v>
      </c>
      <c r="P175" s="65"/>
      <c r="Q175" s="65"/>
      <c r="R175" s="65"/>
      <c r="S175" s="65"/>
      <c r="T175" s="65"/>
      <c r="U175" s="70" t="s">
        <v>867</v>
      </c>
      <c r="V175" s="71"/>
      <c r="W175" s="72"/>
      <c r="X175" s="73"/>
      <c r="Y175" s="74"/>
      <c r="Z175" s="74"/>
      <c r="AA175" s="75" t="str">
        <f t="shared" si="2"/>
        <v/>
      </c>
      <c r="AB175" s="70"/>
      <c r="AC175" s="70"/>
      <c r="AD175" s="70" t="s">
        <v>926</v>
      </c>
      <c r="AE175" s="70"/>
      <c r="AF175" s="76"/>
      <c r="AG175" s="65"/>
    </row>
    <row r="176" spans="1:33" s="78" customFormat="1" ht="50.25" customHeight="1" x14ac:dyDescent="0.25">
      <c r="A176" s="61" t="s">
        <v>973</v>
      </c>
      <c r="B176" s="62">
        <v>12171700</v>
      </c>
      <c r="C176" s="63" t="s">
        <v>927</v>
      </c>
      <c r="D176" s="64">
        <v>43221</v>
      </c>
      <c r="E176" s="65" t="s">
        <v>918</v>
      </c>
      <c r="F176" s="66" t="s">
        <v>236</v>
      </c>
      <c r="G176" s="65" t="s">
        <v>241</v>
      </c>
      <c r="H176" s="67">
        <v>200000000</v>
      </c>
      <c r="I176" s="67">
        <v>200000000</v>
      </c>
      <c r="J176" s="66" t="s">
        <v>76</v>
      </c>
      <c r="K176" s="66" t="s">
        <v>68</v>
      </c>
      <c r="L176" s="62" t="s">
        <v>928</v>
      </c>
      <c r="M176" s="62" t="s">
        <v>893</v>
      </c>
      <c r="N176" s="68" t="s">
        <v>929</v>
      </c>
      <c r="O176" s="69" t="s">
        <v>930</v>
      </c>
      <c r="P176" s="65"/>
      <c r="Q176" s="65"/>
      <c r="R176" s="65"/>
      <c r="S176" s="65"/>
      <c r="T176" s="65"/>
      <c r="U176" s="70" t="s">
        <v>867</v>
      </c>
      <c r="V176" s="71"/>
      <c r="W176" s="72"/>
      <c r="X176" s="73"/>
      <c r="Y176" s="74"/>
      <c r="Z176" s="74"/>
      <c r="AA176" s="75" t="str">
        <f t="shared" si="2"/>
        <v/>
      </c>
      <c r="AB176" s="70"/>
      <c r="AC176" s="70"/>
      <c r="AD176" s="70" t="s">
        <v>931</v>
      </c>
      <c r="AE176" s="70"/>
      <c r="AF176" s="76"/>
      <c r="AG176" s="65"/>
    </row>
    <row r="177" spans="1:33" s="78" customFormat="1" ht="50.25" customHeight="1" x14ac:dyDescent="0.25">
      <c r="A177" s="61" t="s">
        <v>973</v>
      </c>
      <c r="B177" s="62">
        <v>93141707</v>
      </c>
      <c r="C177" s="63" t="s">
        <v>932</v>
      </c>
      <c r="D177" s="64">
        <v>43252</v>
      </c>
      <c r="E177" s="65" t="s">
        <v>74</v>
      </c>
      <c r="F177" s="66" t="s">
        <v>225</v>
      </c>
      <c r="G177" s="65" t="s">
        <v>241</v>
      </c>
      <c r="H177" s="67">
        <v>63000000</v>
      </c>
      <c r="I177" s="67">
        <v>63000000</v>
      </c>
      <c r="J177" s="66" t="s">
        <v>76</v>
      </c>
      <c r="K177" s="66" t="s">
        <v>68</v>
      </c>
      <c r="L177" s="62" t="s">
        <v>897</v>
      </c>
      <c r="M177" s="62" t="s">
        <v>803</v>
      </c>
      <c r="N177" s="68" t="s">
        <v>898</v>
      </c>
      <c r="O177" s="69" t="s">
        <v>899</v>
      </c>
      <c r="P177" s="65"/>
      <c r="Q177" s="65"/>
      <c r="R177" s="65"/>
      <c r="S177" s="65"/>
      <c r="T177" s="65"/>
      <c r="U177" s="70"/>
      <c r="V177" s="71"/>
      <c r="W177" s="72"/>
      <c r="X177" s="73"/>
      <c r="Y177" s="74"/>
      <c r="Z177" s="74"/>
      <c r="AA177" s="75" t="str">
        <f t="shared" si="2"/>
        <v/>
      </c>
      <c r="AB177" s="70"/>
      <c r="AC177" s="70"/>
      <c r="AD177" s="70"/>
      <c r="AE177" s="70"/>
      <c r="AF177" s="76"/>
      <c r="AG177" s="65"/>
    </row>
    <row r="178" spans="1:33" s="78" customFormat="1" ht="50.25" customHeight="1" x14ac:dyDescent="0.25">
      <c r="A178" s="61" t="s">
        <v>973</v>
      </c>
      <c r="B178" s="62">
        <v>80141607</v>
      </c>
      <c r="C178" s="63" t="s">
        <v>933</v>
      </c>
      <c r="D178" s="64">
        <v>43101</v>
      </c>
      <c r="E178" s="65" t="s">
        <v>855</v>
      </c>
      <c r="F178" s="66" t="s">
        <v>75</v>
      </c>
      <c r="G178" s="65" t="s">
        <v>241</v>
      </c>
      <c r="H178" s="67">
        <v>30000000</v>
      </c>
      <c r="I178" s="67">
        <v>30000000</v>
      </c>
      <c r="J178" s="66" t="s">
        <v>76</v>
      </c>
      <c r="K178" s="66" t="s">
        <v>68</v>
      </c>
      <c r="L178" s="62" t="s">
        <v>892</v>
      </c>
      <c r="M178" s="62" t="s">
        <v>243</v>
      </c>
      <c r="N178" s="68" t="s">
        <v>894</v>
      </c>
      <c r="O178" s="69" t="s">
        <v>895</v>
      </c>
      <c r="P178" s="65"/>
      <c r="Q178" s="65"/>
      <c r="R178" s="65"/>
      <c r="S178" s="65"/>
      <c r="T178" s="65"/>
      <c r="U178" s="70"/>
      <c r="V178" s="71"/>
      <c r="W178" s="72"/>
      <c r="X178" s="73"/>
      <c r="Y178" s="74"/>
      <c r="Z178" s="74"/>
      <c r="AA178" s="75" t="str">
        <f t="shared" si="2"/>
        <v/>
      </c>
      <c r="AB178" s="70"/>
      <c r="AC178" s="70"/>
      <c r="AD178" s="70"/>
      <c r="AE178" s="70"/>
      <c r="AF178" s="76"/>
      <c r="AG178" s="65"/>
    </row>
    <row r="179" spans="1:33" s="78" customFormat="1" ht="50.25" customHeight="1" x14ac:dyDescent="0.25">
      <c r="A179" s="61" t="s">
        <v>973</v>
      </c>
      <c r="B179" s="62">
        <v>93141707</v>
      </c>
      <c r="C179" s="63" t="s">
        <v>934</v>
      </c>
      <c r="D179" s="64">
        <v>43101</v>
      </c>
      <c r="E179" s="65" t="s">
        <v>855</v>
      </c>
      <c r="F179" s="66" t="s">
        <v>576</v>
      </c>
      <c r="G179" s="65" t="s">
        <v>241</v>
      </c>
      <c r="H179" s="67">
        <v>264000000</v>
      </c>
      <c r="I179" s="67">
        <v>264000000</v>
      </c>
      <c r="J179" s="66" t="s">
        <v>76</v>
      </c>
      <c r="K179" s="66" t="s">
        <v>68</v>
      </c>
      <c r="L179" s="62" t="s">
        <v>897</v>
      </c>
      <c r="M179" s="62" t="s">
        <v>803</v>
      </c>
      <c r="N179" s="68" t="s">
        <v>898</v>
      </c>
      <c r="O179" s="69" t="s">
        <v>899</v>
      </c>
      <c r="P179" s="65"/>
      <c r="Q179" s="65"/>
      <c r="R179" s="65"/>
      <c r="S179" s="65"/>
      <c r="T179" s="65"/>
      <c r="U179" s="70"/>
      <c r="V179" s="71"/>
      <c r="W179" s="72"/>
      <c r="X179" s="73"/>
      <c r="Y179" s="74"/>
      <c r="Z179" s="74"/>
      <c r="AA179" s="75" t="str">
        <f t="shared" si="2"/>
        <v/>
      </c>
      <c r="AB179" s="70"/>
      <c r="AC179" s="70"/>
      <c r="AD179" s="70"/>
      <c r="AE179" s="70"/>
      <c r="AF179" s="76"/>
      <c r="AG179" s="65"/>
    </row>
    <row r="180" spans="1:33" s="78" customFormat="1" ht="50.25" customHeight="1" x14ac:dyDescent="0.25">
      <c r="A180" s="61" t="s">
        <v>973</v>
      </c>
      <c r="B180" s="62">
        <v>43231500</v>
      </c>
      <c r="C180" s="63" t="s">
        <v>935</v>
      </c>
      <c r="D180" s="64">
        <v>43160</v>
      </c>
      <c r="E180" s="65" t="s">
        <v>925</v>
      </c>
      <c r="F180" s="66" t="s">
        <v>67</v>
      </c>
      <c r="G180" s="65" t="s">
        <v>241</v>
      </c>
      <c r="H180" s="67">
        <v>200000000</v>
      </c>
      <c r="I180" s="67">
        <v>200000000</v>
      </c>
      <c r="J180" s="66" t="s">
        <v>76</v>
      </c>
      <c r="K180" s="66" t="s">
        <v>68</v>
      </c>
      <c r="L180" s="62" t="s">
        <v>936</v>
      </c>
      <c r="M180" s="62" t="s">
        <v>259</v>
      </c>
      <c r="N180" s="68" t="s">
        <v>937</v>
      </c>
      <c r="O180" s="69" t="s">
        <v>938</v>
      </c>
      <c r="P180" s="65"/>
      <c r="Q180" s="65"/>
      <c r="R180" s="65"/>
      <c r="S180" s="65"/>
      <c r="T180" s="65"/>
      <c r="U180" s="70"/>
      <c r="V180" s="71"/>
      <c r="W180" s="72"/>
      <c r="X180" s="73"/>
      <c r="Y180" s="74"/>
      <c r="Z180" s="74"/>
      <c r="AA180" s="75" t="str">
        <f t="shared" si="2"/>
        <v/>
      </c>
      <c r="AB180" s="70"/>
      <c r="AC180" s="70"/>
      <c r="AD180" s="70"/>
      <c r="AE180" s="70"/>
      <c r="AF180" s="76"/>
      <c r="AG180" s="65"/>
    </row>
    <row r="181" spans="1:33" s="78" customFormat="1" ht="50.25" customHeight="1" x14ac:dyDescent="0.25">
      <c r="A181" s="61" t="s">
        <v>973</v>
      </c>
      <c r="B181" s="62">
        <v>80101600</v>
      </c>
      <c r="C181" s="63" t="s">
        <v>939</v>
      </c>
      <c r="D181" s="64">
        <v>43042</v>
      </c>
      <c r="E181" s="65" t="s">
        <v>736</v>
      </c>
      <c r="F181" s="66" t="s">
        <v>225</v>
      </c>
      <c r="G181" s="65" t="s">
        <v>241</v>
      </c>
      <c r="H181" s="67">
        <v>60000000</v>
      </c>
      <c r="I181" s="67">
        <v>60000000</v>
      </c>
      <c r="J181" s="66" t="s">
        <v>76</v>
      </c>
      <c r="K181" s="66" t="s">
        <v>68</v>
      </c>
      <c r="L181" s="62" t="s">
        <v>897</v>
      </c>
      <c r="M181" s="62" t="s">
        <v>803</v>
      </c>
      <c r="N181" s="68" t="s">
        <v>898</v>
      </c>
      <c r="O181" s="69" t="s">
        <v>899</v>
      </c>
      <c r="P181" s="65"/>
      <c r="Q181" s="65"/>
      <c r="R181" s="65"/>
      <c r="S181" s="65"/>
      <c r="T181" s="65"/>
      <c r="U181" s="70"/>
      <c r="V181" s="71"/>
      <c r="W181" s="72"/>
      <c r="X181" s="73"/>
      <c r="Y181" s="74"/>
      <c r="Z181" s="74"/>
      <c r="AA181" s="75" t="str">
        <f t="shared" si="2"/>
        <v/>
      </c>
      <c r="AB181" s="70"/>
      <c r="AC181" s="70"/>
      <c r="AD181" s="70"/>
      <c r="AE181" s="70"/>
      <c r="AF181" s="76"/>
      <c r="AG181" s="65"/>
    </row>
    <row r="182" spans="1:33" s="78" customFormat="1" ht="50.25" customHeight="1" x14ac:dyDescent="0.25">
      <c r="A182" s="61" t="s">
        <v>973</v>
      </c>
      <c r="B182" s="62">
        <v>92121701</v>
      </c>
      <c r="C182" s="63" t="s">
        <v>940</v>
      </c>
      <c r="D182" s="64">
        <v>43221</v>
      </c>
      <c r="E182" s="65" t="s">
        <v>74</v>
      </c>
      <c r="F182" s="66" t="s">
        <v>67</v>
      </c>
      <c r="G182" s="65" t="s">
        <v>241</v>
      </c>
      <c r="H182" s="67">
        <v>2500000000</v>
      </c>
      <c r="I182" s="67">
        <v>2500000000</v>
      </c>
      <c r="J182" s="66" t="s">
        <v>76</v>
      </c>
      <c r="K182" s="66" t="s">
        <v>68</v>
      </c>
      <c r="L182" s="62" t="s">
        <v>762</v>
      </c>
      <c r="M182" s="62" t="s">
        <v>856</v>
      </c>
      <c r="N182" s="68" t="s">
        <v>666</v>
      </c>
      <c r="O182" s="69" t="s">
        <v>667</v>
      </c>
      <c r="P182" s="65"/>
      <c r="Q182" s="65"/>
      <c r="R182" s="65"/>
      <c r="S182" s="65"/>
      <c r="T182" s="65"/>
      <c r="U182" s="70"/>
      <c r="V182" s="71"/>
      <c r="W182" s="72"/>
      <c r="X182" s="73"/>
      <c r="Y182" s="74"/>
      <c r="Z182" s="74"/>
      <c r="AA182" s="75" t="str">
        <f t="shared" si="2"/>
        <v/>
      </c>
      <c r="AB182" s="70"/>
      <c r="AC182" s="70"/>
      <c r="AD182" s="70" t="s">
        <v>941</v>
      </c>
      <c r="AE182" s="70"/>
      <c r="AF182" s="76"/>
      <c r="AG182" s="65"/>
    </row>
    <row r="183" spans="1:33" s="78" customFormat="1" ht="50.25" customHeight="1" x14ac:dyDescent="0.25">
      <c r="A183" s="61" t="s">
        <v>973</v>
      </c>
      <c r="B183" s="62" t="s">
        <v>993</v>
      </c>
      <c r="C183" s="63" t="s">
        <v>942</v>
      </c>
      <c r="D183" s="64">
        <v>43221</v>
      </c>
      <c r="E183" s="65" t="s">
        <v>74</v>
      </c>
      <c r="F183" s="66" t="s">
        <v>220</v>
      </c>
      <c r="G183" s="65" t="s">
        <v>241</v>
      </c>
      <c r="H183" s="67">
        <v>600000000</v>
      </c>
      <c r="I183" s="67">
        <v>600000000</v>
      </c>
      <c r="J183" s="66" t="s">
        <v>76</v>
      </c>
      <c r="K183" s="66" t="s">
        <v>68</v>
      </c>
      <c r="L183" s="62" t="s">
        <v>873</v>
      </c>
      <c r="M183" s="62" t="s">
        <v>712</v>
      </c>
      <c r="N183" s="68" t="s">
        <v>791</v>
      </c>
      <c r="O183" s="69" t="s">
        <v>874</v>
      </c>
      <c r="P183" s="65"/>
      <c r="Q183" s="65"/>
      <c r="R183" s="65"/>
      <c r="S183" s="65"/>
      <c r="T183" s="65"/>
      <c r="U183" s="70"/>
      <c r="V183" s="71"/>
      <c r="W183" s="72"/>
      <c r="X183" s="73"/>
      <c r="Y183" s="74"/>
      <c r="Z183" s="74"/>
      <c r="AA183" s="75" t="str">
        <f t="shared" si="2"/>
        <v/>
      </c>
      <c r="AB183" s="70"/>
      <c r="AC183" s="70"/>
      <c r="AD183" s="70" t="s">
        <v>941</v>
      </c>
      <c r="AE183" s="70"/>
      <c r="AF183" s="76"/>
      <c r="AG183" s="65"/>
    </row>
    <row r="184" spans="1:33" s="78" customFormat="1" ht="50.25" customHeight="1" x14ac:dyDescent="0.25">
      <c r="A184" s="61" t="s">
        <v>973</v>
      </c>
      <c r="B184" s="62" t="s">
        <v>994</v>
      </c>
      <c r="C184" s="63" t="s">
        <v>943</v>
      </c>
      <c r="D184" s="64">
        <v>43221</v>
      </c>
      <c r="E184" s="65" t="s">
        <v>171</v>
      </c>
      <c r="F184" s="66" t="s">
        <v>67</v>
      </c>
      <c r="G184" s="65" t="s">
        <v>241</v>
      </c>
      <c r="H184" s="67">
        <v>450000000</v>
      </c>
      <c r="I184" s="67">
        <v>450000000</v>
      </c>
      <c r="J184" s="66" t="s">
        <v>76</v>
      </c>
      <c r="K184" s="66" t="s">
        <v>68</v>
      </c>
      <c r="L184" s="62" t="s">
        <v>873</v>
      </c>
      <c r="M184" s="62" t="s">
        <v>712</v>
      </c>
      <c r="N184" s="68" t="s">
        <v>791</v>
      </c>
      <c r="O184" s="69" t="s">
        <v>874</v>
      </c>
      <c r="P184" s="65"/>
      <c r="Q184" s="65"/>
      <c r="R184" s="65"/>
      <c r="S184" s="65"/>
      <c r="T184" s="65"/>
      <c r="U184" s="70"/>
      <c r="V184" s="71"/>
      <c r="W184" s="72"/>
      <c r="X184" s="73"/>
      <c r="Y184" s="74"/>
      <c r="Z184" s="74"/>
      <c r="AA184" s="75" t="str">
        <f t="shared" si="2"/>
        <v/>
      </c>
      <c r="AB184" s="70"/>
      <c r="AC184" s="70"/>
      <c r="AD184" s="70" t="s">
        <v>941</v>
      </c>
      <c r="AE184" s="70"/>
      <c r="AF184" s="76"/>
      <c r="AG184" s="65"/>
    </row>
    <row r="185" spans="1:33" s="78" customFormat="1" ht="50.25" customHeight="1" x14ac:dyDescent="0.25">
      <c r="A185" s="61" t="s">
        <v>973</v>
      </c>
      <c r="B185" s="62" t="s">
        <v>995</v>
      </c>
      <c r="C185" s="63" t="s">
        <v>944</v>
      </c>
      <c r="D185" s="64">
        <v>43221</v>
      </c>
      <c r="E185" s="65" t="s">
        <v>231</v>
      </c>
      <c r="F185" s="66" t="s">
        <v>150</v>
      </c>
      <c r="G185" s="65" t="s">
        <v>241</v>
      </c>
      <c r="H185" s="67">
        <v>3000000000</v>
      </c>
      <c r="I185" s="67">
        <v>3000000000</v>
      </c>
      <c r="J185" s="66" t="s">
        <v>76</v>
      </c>
      <c r="K185" s="66" t="s">
        <v>68</v>
      </c>
      <c r="L185" s="62" t="s">
        <v>727</v>
      </c>
      <c r="M185" s="62" t="s">
        <v>243</v>
      </c>
      <c r="N185" s="68" t="s">
        <v>877</v>
      </c>
      <c r="O185" s="69" t="s">
        <v>729</v>
      </c>
      <c r="P185" s="65"/>
      <c r="Q185" s="65"/>
      <c r="R185" s="65"/>
      <c r="S185" s="65"/>
      <c r="T185" s="65"/>
      <c r="U185" s="70"/>
      <c r="V185" s="71"/>
      <c r="W185" s="72"/>
      <c r="X185" s="73"/>
      <c r="Y185" s="74"/>
      <c r="Z185" s="74"/>
      <c r="AA185" s="75" t="str">
        <f t="shared" si="2"/>
        <v/>
      </c>
      <c r="AB185" s="70"/>
      <c r="AC185" s="70"/>
      <c r="AD185" s="70" t="s">
        <v>941</v>
      </c>
      <c r="AE185" s="70"/>
      <c r="AF185" s="76"/>
      <c r="AG185" s="65"/>
    </row>
    <row r="186" spans="1:33" s="78" customFormat="1" ht="50.25" customHeight="1" x14ac:dyDescent="0.25">
      <c r="A186" s="61" t="s">
        <v>973</v>
      </c>
      <c r="B186" s="62" t="s">
        <v>995</v>
      </c>
      <c r="C186" s="63" t="s">
        <v>945</v>
      </c>
      <c r="D186" s="64">
        <v>43221</v>
      </c>
      <c r="E186" s="65" t="s">
        <v>231</v>
      </c>
      <c r="F186" s="66" t="s">
        <v>150</v>
      </c>
      <c r="G186" s="65" t="s">
        <v>241</v>
      </c>
      <c r="H186" s="67">
        <v>2000000000</v>
      </c>
      <c r="I186" s="67">
        <v>2000000000</v>
      </c>
      <c r="J186" s="66" t="s">
        <v>76</v>
      </c>
      <c r="K186" s="66" t="s">
        <v>68</v>
      </c>
      <c r="L186" s="62" t="s">
        <v>727</v>
      </c>
      <c r="M186" s="62" t="s">
        <v>243</v>
      </c>
      <c r="N186" s="68" t="s">
        <v>877</v>
      </c>
      <c r="O186" s="69" t="s">
        <v>729</v>
      </c>
      <c r="P186" s="65"/>
      <c r="Q186" s="65"/>
      <c r="R186" s="65"/>
      <c r="S186" s="65"/>
      <c r="T186" s="65"/>
      <c r="U186" s="70"/>
      <c r="V186" s="71"/>
      <c r="W186" s="72"/>
      <c r="X186" s="73"/>
      <c r="Y186" s="74"/>
      <c r="Z186" s="74"/>
      <c r="AA186" s="75" t="str">
        <f t="shared" si="2"/>
        <v/>
      </c>
      <c r="AB186" s="70"/>
      <c r="AC186" s="70"/>
      <c r="AD186" s="70" t="s">
        <v>941</v>
      </c>
      <c r="AE186" s="70"/>
      <c r="AF186" s="76"/>
      <c r="AG186" s="65"/>
    </row>
    <row r="187" spans="1:33" s="78" customFormat="1" ht="50.25" customHeight="1" x14ac:dyDescent="0.25">
      <c r="A187" s="61" t="s">
        <v>973</v>
      </c>
      <c r="B187" s="62" t="s">
        <v>996</v>
      </c>
      <c r="C187" s="63" t="s">
        <v>946</v>
      </c>
      <c r="D187" s="64">
        <v>43221</v>
      </c>
      <c r="E187" s="65" t="s">
        <v>231</v>
      </c>
      <c r="F187" s="66" t="s">
        <v>150</v>
      </c>
      <c r="G187" s="65" t="s">
        <v>241</v>
      </c>
      <c r="H187" s="67">
        <v>1000000000</v>
      </c>
      <c r="I187" s="67">
        <v>1000000000</v>
      </c>
      <c r="J187" s="66" t="s">
        <v>76</v>
      </c>
      <c r="K187" s="66" t="s">
        <v>68</v>
      </c>
      <c r="L187" s="62" t="s">
        <v>727</v>
      </c>
      <c r="M187" s="62" t="s">
        <v>243</v>
      </c>
      <c r="N187" s="68" t="s">
        <v>877</v>
      </c>
      <c r="O187" s="69" t="s">
        <v>729</v>
      </c>
      <c r="P187" s="65"/>
      <c r="Q187" s="65"/>
      <c r="R187" s="65"/>
      <c r="S187" s="65"/>
      <c r="T187" s="65"/>
      <c r="U187" s="70"/>
      <c r="V187" s="71"/>
      <c r="W187" s="72"/>
      <c r="X187" s="73"/>
      <c r="Y187" s="74"/>
      <c r="Z187" s="74"/>
      <c r="AA187" s="75" t="str">
        <f t="shared" si="2"/>
        <v/>
      </c>
      <c r="AB187" s="70"/>
      <c r="AC187" s="70"/>
      <c r="AD187" s="70" t="s">
        <v>941</v>
      </c>
      <c r="AE187" s="70"/>
      <c r="AF187" s="76"/>
      <c r="AG187" s="65"/>
    </row>
    <row r="188" spans="1:33" s="78" customFormat="1" ht="50.25" customHeight="1" x14ac:dyDescent="0.25">
      <c r="A188" s="61" t="s">
        <v>973</v>
      </c>
      <c r="B188" s="62">
        <v>56112103</v>
      </c>
      <c r="C188" s="63" t="s">
        <v>947</v>
      </c>
      <c r="D188" s="64">
        <v>43282</v>
      </c>
      <c r="E188" s="65" t="s">
        <v>814</v>
      </c>
      <c r="F188" s="66" t="s">
        <v>75</v>
      </c>
      <c r="G188" s="65" t="s">
        <v>241</v>
      </c>
      <c r="H188" s="67">
        <v>25000000</v>
      </c>
      <c r="I188" s="67">
        <v>25000000</v>
      </c>
      <c r="J188" s="66" t="s">
        <v>76</v>
      </c>
      <c r="K188" s="66" t="s">
        <v>68</v>
      </c>
      <c r="L188" s="62" t="s">
        <v>897</v>
      </c>
      <c r="M188" s="62" t="s">
        <v>803</v>
      </c>
      <c r="N188" s="68" t="s">
        <v>898</v>
      </c>
      <c r="O188" s="69" t="s">
        <v>899</v>
      </c>
      <c r="P188" s="65"/>
      <c r="Q188" s="65"/>
      <c r="R188" s="65"/>
      <c r="S188" s="65"/>
      <c r="T188" s="65"/>
      <c r="U188" s="70"/>
      <c r="V188" s="71"/>
      <c r="W188" s="72"/>
      <c r="X188" s="73"/>
      <c r="Y188" s="74"/>
      <c r="Z188" s="74"/>
      <c r="AA188" s="75" t="str">
        <f t="shared" si="2"/>
        <v/>
      </c>
      <c r="AB188" s="70"/>
      <c r="AC188" s="70"/>
      <c r="AD188" s="70" t="s">
        <v>941</v>
      </c>
      <c r="AE188" s="70"/>
      <c r="AF188" s="76"/>
      <c r="AG188" s="65"/>
    </row>
    <row r="189" spans="1:33" s="78" customFormat="1" ht="50.25" customHeight="1" x14ac:dyDescent="0.25">
      <c r="A189" s="61" t="s">
        <v>973</v>
      </c>
      <c r="B189" s="62">
        <v>25101501</v>
      </c>
      <c r="C189" s="63" t="s">
        <v>948</v>
      </c>
      <c r="D189" s="64">
        <v>43221</v>
      </c>
      <c r="E189" s="65" t="s">
        <v>872</v>
      </c>
      <c r="F189" s="66" t="s">
        <v>236</v>
      </c>
      <c r="G189" s="65" t="s">
        <v>241</v>
      </c>
      <c r="H189" s="67">
        <v>125000000</v>
      </c>
      <c r="I189" s="67">
        <v>125000000</v>
      </c>
      <c r="J189" s="66" t="s">
        <v>76</v>
      </c>
      <c r="K189" s="66" t="s">
        <v>68</v>
      </c>
      <c r="L189" s="62" t="s">
        <v>720</v>
      </c>
      <c r="M189" s="62" t="s">
        <v>712</v>
      </c>
      <c r="N189" s="68" t="s">
        <v>721</v>
      </c>
      <c r="O189" s="69" t="s">
        <v>722</v>
      </c>
      <c r="P189" s="65"/>
      <c r="Q189" s="65"/>
      <c r="R189" s="65"/>
      <c r="S189" s="65"/>
      <c r="T189" s="65"/>
      <c r="U189" s="70"/>
      <c r="V189" s="71"/>
      <c r="W189" s="72"/>
      <c r="X189" s="73"/>
      <c r="Y189" s="74"/>
      <c r="Z189" s="74"/>
      <c r="AA189" s="75" t="str">
        <f t="shared" si="2"/>
        <v/>
      </c>
      <c r="AB189" s="70"/>
      <c r="AC189" s="70"/>
      <c r="AD189" s="70" t="s">
        <v>941</v>
      </c>
      <c r="AE189" s="70"/>
      <c r="AF189" s="76"/>
      <c r="AG189" s="65"/>
    </row>
    <row r="190" spans="1:33" s="78" customFormat="1" ht="50.25" customHeight="1" x14ac:dyDescent="0.25">
      <c r="A190" s="61" t="s">
        <v>973</v>
      </c>
      <c r="B190" s="62">
        <v>72121102</v>
      </c>
      <c r="C190" s="63" t="s">
        <v>949</v>
      </c>
      <c r="D190" s="64">
        <v>43221</v>
      </c>
      <c r="E190" s="65" t="s">
        <v>814</v>
      </c>
      <c r="F190" s="66" t="s">
        <v>220</v>
      </c>
      <c r="G190" s="65" t="s">
        <v>241</v>
      </c>
      <c r="H190" s="67">
        <v>125000000</v>
      </c>
      <c r="I190" s="67">
        <v>125000000</v>
      </c>
      <c r="J190" s="66" t="s">
        <v>76</v>
      </c>
      <c r="K190" s="66" t="s">
        <v>68</v>
      </c>
      <c r="L190" s="62" t="s">
        <v>785</v>
      </c>
      <c r="M190" s="62" t="s">
        <v>712</v>
      </c>
      <c r="N190" s="68" t="s">
        <v>786</v>
      </c>
      <c r="O190" s="69" t="s">
        <v>787</v>
      </c>
      <c r="P190" s="65"/>
      <c r="Q190" s="65"/>
      <c r="R190" s="65"/>
      <c r="S190" s="65"/>
      <c r="T190" s="65"/>
      <c r="U190" s="70"/>
      <c r="V190" s="71"/>
      <c r="W190" s="72"/>
      <c r="X190" s="73"/>
      <c r="Y190" s="74"/>
      <c r="Z190" s="74"/>
      <c r="AA190" s="75" t="str">
        <f t="shared" si="2"/>
        <v/>
      </c>
      <c r="AB190" s="70"/>
      <c r="AC190" s="70"/>
      <c r="AD190" s="70" t="s">
        <v>941</v>
      </c>
      <c r="AE190" s="70"/>
      <c r="AF190" s="76"/>
      <c r="AG190" s="65"/>
    </row>
    <row r="191" spans="1:33" s="78" customFormat="1" ht="50.25" customHeight="1" x14ac:dyDescent="0.25">
      <c r="A191" s="61" t="s">
        <v>973</v>
      </c>
      <c r="B191" s="62" t="s">
        <v>997</v>
      </c>
      <c r="C191" s="63" t="s">
        <v>950</v>
      </c>
      <c r="D191" s="64">
        <v>43221</v>
      </c>
      <c r="E191" s="65" t="s">
        <v>74</v>
      </c>
      <c r="F191" s="66" t="s">
        <v>220</v>
      </c>
      <c r="G191" s="65" t="s">
        <v>241</v>
      </c>
      <c r="H191" s="67">
        <v>350000000</v>
      </c>
      <c r="I191" s="67">
        <v>350000000</v>
      </c>
      <c r="J191" s="66" t="s">
        <v>76</v>
      </c>
      <c r="K191" s="66" t="s">
        <v>68</v>
      </c>
      <c r="L191" s="62" t="s">
        <v>785</v>
      </c>
      <c r="M191" s="62" t="s">
        <v>712</v>
      </c>
      <c r="N191" s="68" t="s">
        <v>786</v>
      </c>
      <c r="O191" s="69" t="s">
        <v>787</v>
      </c>
      <c r="P191" s="65"/>
      <c r="Q191" s="65"/>
      <c r="R191" s="65"/>
      <c r="S191" s="65"/>
      <c r="T191" s="65"/>
      <c r="U191" s="70"/>
      <c r="V191" s="71"/>
      <c r="W191" s="72"/>
      <c r="X191" s="73"/>
      <c r="Y191" s="74"/>
      <c r="Z191" s="74"/>
      <c r="AA191" s="75" t="str">
        <f t="shared" si="2"/>
        <v/>
      </c>
      <c r="AB191" s="70"/>
      <c r="AC191" s="70"/>
      <c r="AD191" s="70" t="s">
        <v>941</v>
      </c>
      <c r="AE191" s="70"/>
      <c r="AF191" s="76"/>
      <c r="AG191" s="65"/>
    </row>
    <row r="192" spans="1:33" s="78" customFormat="1" ht="50.25" customHeight="1" x14ac:dyDescent="0.25">
      <c r="A192" s="61" t="s">
        <v>973</v>
      </c>
      <c r="B192" s="62" t="s">
        <v>998</v>
      </c>
      <c r="C192" s="63" t="s">
        <v>951</v>
      </c>
      <c r="D192" s="64">
        <v>43221</v>
      </c>
      <c r="E192" s="65" t="s">
        <v>872</v>
      </c>
      <c r="F192" s="66" t="s">
        <v>220</v>
      </c>
      <c r="G192" s="65" t="s">
        <v>241</v>
      </c>
      <c r="H192" s="67">
        <v>230000000</v>
      </c>
      <c r="I192" s="67">
        <v>230000000</v>
      </c>
      <c r="J192" s="66" t="s">
        <v>76</v>
      </c>
      <c r="K192" s="66" t="s">
        <v>68</v>
      </c>
      <c r="L192" s="62" t="s">
        <v>785</v>
      </c>
      <c r="M192" s="62" t="s">
        <v>712</v>
      </c>
      <c r="N192" s="68" t="s">
        <v>786</v>
      </c>
      <c r="O192" s="69" t="s">
        <v>787</v>
      </c>
      <c r="P192" s="65"/>
      <c r="Q192" s="65"/>
      <c r="R192" s="65"/>
      <c r="S192" s="65"/>
      <c r="T192" s="65"/>
      <c r="U192" s="70"/>
      <c r="V192" s="71"/>
      <c r="W192" s="72"/>
      <c r="X192" s="73"/>
      <c r="Y192" s="74"/>
      <c r="Z192" s="74"/>
      <c r="AA192" s="75" t="str">
        <f t="shared" si="2"/>
        <v/>
      </c>
      <c r="AB192" s="70"/>
      <c r="AC192" s="70"/>
      <c r="AD192" s="70" t="s">
        <v>941</v>
      </c>
      <c r="AE192" s="70"/>
      <c r="AF192" s="76"/>
      <c r="AG192" s="65"/>
    </row>
    <row r="193" spans="1:33" s="78" customFormat="1" ht="50.25" customHeight="1" x14ac:dyDescent="0.25">
      <c r="A193" s="61" t="s">
        <v>973</v>
      </c>
      <c r="B193" s="62" t="s">
        <v>999</v>
      </c>
      <c r="C193" s="63" t="s">
        <v>952</v>
      </c>
      <c r="D193" s="64">
        <v>43221</v>
      </c>
      <c r="E193" s="65" t="s">
        <v>171</v>
      </c>
      <c r="F193" s="66" t="s">
        <v>220</v>
      </c>
      <c r="G193" s="65" t="s">
        <v>241</v>
      </c>
      <c r="H193" s="67">
        <v>300000000</v>
      </c>
      <c r="I193" s="67">
        <v>300000000</v>
      </c>
      <c r="J193" s="66" t="s">
        <v>76</v>
      </c>
      <c r="K193" s="66" t="s">
        <v>68</v>
      </c>
      <c r="L193" s="62" t="s">
        <v>873</v>
      </c>
      <c r="M193" s="62" t="s">
        <v>712</v>
      </c>
      <c r="N193" s="68" t="s">
        <v>791</v>
      </c>
      <c r="O193" s="69" t="s">
        <v>874</v>
      </c>
      <c r="P193" s="65"/>
      <c r="Q193" s="65"/>
      <c r="R193" s="65"/>
      <c r="S193" s="65"/>
      <c r="T193" s="65"/>
      <c r="U193" s="70"/>
      <c r="V193" s="71"/>
      <c r="W193" s="72"/>
      <c r="X193" s="73"/>
      <c r="Y193" s="74"/>
      <c r="Z193" s="74"/>
      <c r="AA193" s="75" t="str">
        <f t="shared" si="2"/>
        <v/>
      </c>
      <c r="AB193" s="70"/>
      <c r="AC193" s="70"/>
      <c r="AD193" s="70" t="s">
        <v>941</v>
      </c>
      <c r="AE193" s="70"/>
      <c r="AF193" s="76"/>
      <c r="AG193" s="65"/>
    </row>
    <row r="194" spans="1:33" s="78" customFormat="1" ht="50.25" customHeight="1" x14ac:dyDescent="0.25">
      <c r="A194" s="61" t="s">
        <v>973</v>
      </c>
      <c r="B194" s="62">
        <v>56111604</v>
      </c>
      <c r="C194" s="63" t="s">
        <v>953</v>
      </c>
      <c r="D194" s="64">
        <v>43221</v>
      </c>
      <c r="E194" s="65" t="s">
        <v>74</v>
      </c>
      <c r="F194" s="66" t="s">
        <v>67</v>
      </c>
      <c r="G194" s="65" t="s">
        <v>241</v>
      </c>
      <c r="H194" s="67">
        <v>800000000</v>
      </c>
      <c r="I194" s="67">
        <v>800000000</v>
      </c>
      <c r="J194" s="66" t="s">
        <v>76</v>
      </c>
      <c r="K194" s="66" t="s">
        <v>68</v>
      </c>
      <c r="L194" s="62" t="s">
        <v>873</v>
      </c>
      <c r="M194" s="62" t="s">
        <v>712</v>
      </c>
      <c r="N194" s="68" t="s">
        <v>791</v>
      </c>
      <c r="O194" s="69" t="s">
        <v>874</v>
      </c>
      <c r="P194" s="65"/>
      <c r="Q194" s="65"/>
      <c r="R194" s="65"/>
      <c r="S194" s="65"/>
      <c r="T194" s="65"/>
      <c r="U194" s="70"/>
      <c r="V194" s="71"/>
      <c r="W194" s="72"/>
      <c r="X194" s="73"/>
      <c r="Y194" s="74"/>
      <c r="Z194" s="74"/>
      <c r="AA194" s="75" t="str">
        <f t="shared" si="2"/>
        <v/>
      </c>
      <c r="AB194" s="70"/>
      <c r="AC194" s="70"/>
      <c r="AD194" s="70" t="s">
        <v>941</v>
      </c>
      <c r="AE194" s="70"/>
      <c r="AF194" s="76"/>
      <c r="AG194" s="65"/>
    </row>
    <row r="195" spans="1:33" s="78" customFormat="1" ht="50.25" customHeight="1" x14ac:dyDescent="0.25">
      <c r="A195" s="61" t="s">
        <v>973</v>
      </c>
      <c r="B195" s="62">
        <v>72102900</v>
      </c>
      <c r="C195" s="63" t="s">
        <v>954</v>
      </c>
      <c r="D195" s="64">
        <v>43221</v>
      </c>
      <c r="E195" s="65" t="s">
        <v>145</v>
      </c>
      <c r="F195" s="66" t="s">
        <v>220</v>
      </c>
      <c r="G195" s="65" t="s">
        <v>241</v>
      </c>
      <c r="H195" s="67">
        <v>400000000</v>
      </c>
      <c r="I195" s="67">
        <v>400000000</v>
      </c>
      <c r="J195" s="66" t="s">
        <v>76</v>
      </c>
      <c r="K195" s="66" t="s">
        <v>68</v>
      </c>
      <c r="L195" s="62" t="s">
        <v>838</v>
      </c>
      <c r="M195" s="62" t="s">
        <v>712</v>
      </c>
      <c r="N195" s="68" t="s">
        <v>839</v>
      </c>
      <c r="O195" s="69" t="s">
        <v>840</v>
      </c>
      <c r="P195" s="65"/>
      <c r="Q195" s="65"/>
      <c r="R195" s="65"/>
      <c r="S195" s="65"/>
      <c r="T195" s="65"/>
      <c r="U195" s="70"/>
      <c r="V195" s="71"/>
      <c r="W195" s="72"/>
      <c r="X195" s="73"/>
      <c r="Y195" s="74"/>
      <c r="Z195" s="74"/>
      <c r="AA195" s="75" t="str">
        <f t="shared" si="2"/>
        <v/>
      </c>
      <c r="AB195" s="70"/>
      <c r="AC195" s="70"/>
      <c r="AD195" s="70" t="s">
        <v>941</v>
      </c>
      <c r="AE195" s="70"/>
      <c r="AF195" s="76"/>
      <c r="AG195" s="65"/>
    </row>
    <row r="196" spans="1:33" s="78" customFormat="1" ht="50.25" customHeight="1" x14ac:dyDescent="0.25">
      <c r="A196" s="61" t="s">
        <v>973</v>
      </c>
      <c r="B196" s="62">
        <v>80101600</v>
      </c>
      <c r="C196" s="63" t="s">
        <v>955</v>
      </c>
      <c r="D196" s="64">
        <v>43294</v>
      </c>
      <c r="E196" s="65" t="s">
        <v>74</v>
      </c>
      <c r="F196" s="66" t="s">
        <v>67</v>
      </c>
      <c r="G196" s="65" t="s">
        <v>241</v>
      </c>
      <c r="H196" s="67">
        <v>264775000</v>
      </c>
      <c r="I196" s="67">
        <v>264775000</v>
      </c>
      <c r="J196" s="66" t="s">
        <v>76</v>
      </c>
      <c r="K196" s="66" t="s">
        <v>68</v>
      </c>
      <c r="L196" s="62" t="s">
        <v>664</v>
      </c>
      <c r="M196" s="62" t="s">
        <v>665</v>
      </c>
      <c r="N196" s="68">
        <v>3839370</v>
      </c>
      <c r="O196" s="69" t="s">
        <v>667</v>
      </c>
      <c r="P196" s="65"/>
      <c r="Q196" s="65"/>
      <c r="R196" s="65"/>
      <c r="S196" s="65"/>
      <c r="T196" s="65"/>
      <c r="U196" s="70" t="s">
        <v>867</v>
      </c>
      <c r="V196" s="71"/>
      <c r="W196" s="72"/>
      <c r="X196" s="73"/>
      <c r="Y196" s="74"/>
      <c r="Z196" s="74"/>
      <c r="AA196" s="75" t="str">
        <f t="shared" si="2"/>
        <v/>
      </c>
      <c r="AB196" s="70"/>
      <c r="AC196" s="70"/>
      <c r="AD196" s="70" t="s">
        <v>941</v>
      </c>
      <c r="AE196" s="70"/>
      <c r="AF196" s="76"/>
      <c r="AG196" s="65"/>
    </row>
    <row r="197" spans="1:33" s="78" customFormat="1" ht="50.25" customHeight="1" x14ac:dyDescent="0.25">
      <c r="A197" s="61" t="s">
        <v>973</v>
      </c>
      <c r="B197" s="62" t="s">
        <v>998</v>
      </c>
      <c r="C197" s="63" t="s">
        <v>956</v>
      </c>
      <c r="D197" s="64">
        <v>43294</v>
      </c>
      <c r="E197" s="65" t="s">
        <v>814</v>
      </c>
      <c r="F197" s="66" t="s">
        <v>75</v>
      </c>
      <c r="G197" s="65" t="s">
        <v>241</v>
      </c>
      <c r="H197" s="67">
        <v>74500000</v>
      </c>
      <c r="I197" s="67">
        <v>74500000</v>
      </c>
      <c r="J197" s="66" t="s">
        <v>76</v>
      </c>
      <c r="K197" s="66" t="s">
        <v>68</v>
      </c>
      <c r="L197" s="62" t="s">
        <v>785</v>
      </c>
      <c r="M197" s="62" t="s">
        <v>712</v>
      </c>
      <c r="N197" s="68" t="s">
        <v>786</v>
      </c>
      <c r="O197" s="69" t="s">
        <v>787</v>
      </c>
      <c r="P197" s="65"/>
      <c r="Q197" s="65"/>
      <c r="R197" s="65"/>
      <c r="S197" s="65"/>
      <c r="T197" s="65"/>
      <c r="U197" s="70"/>
      <c r="V197" s="71"/>
      <c r="W197" s="72"/>
      <c r="X197" s="73"/>
      <c r="Y197" s="74"/>
      <c r="Z197" s="74"/>
      <c r="AA197" s="75" t="str">
        <f t="shared" si="2"/>
        <v/>
      </c>
      <c r="AB197" s="70"/>
      <c r="AC197" s="70"/>
      <c r="AD197" s="70"/>
      <c r="AE197" s="70"/>
      <c r="AF197" s="76"/>
      <c r="AG197" s="65"/>
    </row>
    <row r="198" spans="1:33" s="78" customFormat="1" ht="50.25" customHeight="1" x14ac:dyDescent="0.25">
      <c r="A198" s="61" t="s">
        <v>973</v>
      </c>
      <c r="B198" s="62"/>
      <c r="C198" s="63" t="s">
        <v>957</v>
      </c>
      <c r="D198" s="64">
        <v>42736</v>
      </c>
      <c r="E198" s="65" t="s">
        <v>855</v>
      </c>
      <c r="F198" s="66"/>
      <c r="G198" s="65" t="s">
        <v>241</v>
      </c>
      <c r="H198" s="67">
        <v>1017211099</v>
      </c>
      <c r="I198" s="67">
        <v>1017211099</v>
      </c>
      <c r="J198" s="66" t="s">
        <v>76</v>
      </c>
      <c r="K198" s="66" t="s">
        <v>68</v>
      </c>
      <c r="L198" s="62" t="s">
        <v>958</v>
      </c>
      <c r="M198" s="62" t="s">
        <v>959</v>
      </c>
      <c r="N198" s="68" t="s">
        <v>960</v>
      </c>
      <c r="O198" s="69" t="s">
        <v>961</v>
      </c>
      <c r="P198" s="65" t="s">
        <v>962</v>
      </c>
      <c r="Q198" s="65" t="s">
        <v>963</v>
      </c>
      <c r="R198" s="65" t="s">
        <v>964</v>
      </c>
      <c r="S198" s="65">
        <v>220098001</v>
      </c>
      <c r="T198" s="65" t="s">
        <v>883</v>
      </c>
      <c r="U198" s="70" t="s">
        <v>965</v>
      </c>
      <c r="V198" s="71" t="s">
        <v>966</v>
      </c>
      <c r="W198" s="72" t="s">
        <v>966</v>
      </c>
      <c r="X198" s="73" t="s">
        <v>966</v>
      </c>
      <c r="Y198" s="74" t="s">
        <v>966</v>
      </c>
      <c r="Z198" s="74" t="s">
        <v>966</v>
      </c>
      <c r="AA198" s="75">
        <f t="shared" si="2"/>
        <v>1</v>
      </c>
      <c r="AB198" s="70"/>
      <c r="AC198" s="70"/>
      <c r="AD198" s="70" t="s">
        <v>967</v>
      </c>
      <c r="AE198" s="70"/>
      <c r="AF198" s="76"/>
      <c r="AG198" s="65"/>
    </row>
    <row r="199" spans="1:33" s="78" customFormat="1" ht="50.25" customHeight="1" x14ac:dyDescent="0.25">
      <c r="A199" s="61" t="s">
        <v>973</v>
      </c>
      <c r="B199" s="62"/>
      <c r="C199" s="63" t="s">
        <v>968</v>
      </c>
      <c r="D199" s="64">
        <v>42736</v>
      </c>
      <c r="E199" s="65" t="s">
        <v>855</v>
      </c>
      <c r="F199" s="66"/>
      <c r="G199" s="65" t="s">
        <v>241</v>
      </c>
      <c r="H199" s="67">
        <v>805019540</v>
      </c>
      <c r="I199" s="67">
        <v>805019540</v>
      </c>
      <c r="J199" s="66" t="s">
        <v>76</v>
      </c>
      <c r="K199" s="66" t="s">
        <v>68</v>
      </c>
      <c r="L199" s="62" t="s">
        <v>969</v>
      </c>
      <c r="M199" s="62" t="s">
        <v>970</v>
      </c>
      <c r="N199" s="68" t="s">
        <v>703</v>
      </c>
      <c r="O199" s="69" t="s">
        <v>971</v>
      </c>
      <c r="P199" s="65" t="s">
        <v>745</v>
      </c>
      <c r="Q199" s="65" t="s">
        <v>746</v>
      </c>
      <c r="R199" s="65" t="s">
        <v>747</v>
      </c>
      <c r="S199" s="65">
        <v>220098001</v>
      </c>
      <c r="T199" s="65" t="s">
        <v>746</v>
      </c>
      <c r="U199" s="70" t="s">
        <v>965</v>
      </c>
      <c r="V199" s="71" t="s">
        <v>966</v>
      </c>
      <c r="W199" s="72" t="s">
        <v>966</v>
      </c>
      <c r="X199" s="73" t="s">
        <v>966</v>
      </c>
      <c r="Y199" s="74" t="s">
        <v>966</v>
      </c>
      <c r="Z199" s="74" t="s">
        <v>966</v>
      </c>
      <c r="AA199" s="75">
        <f t="shared" si="2"/>
        <v>1</v>
      </c>
      <c r="AB199" s="70"/>
      <c r="AC199" s="70"/>
      <c r="AD199" s="70" t="s">
        <v>967</v>
      </c>
      <c r="AE199" s="70"/>
      <c r="AF199" s="76"/>
      <c r="AG199" s="65"/>
    </row>
    <row r="200" spans="1:33" s="78" customFormat="1" ht="50.25" customHeight="1" x14ac:dyDescent="0.25">
      <c r="A200" s="61" t="s">
        <v>973</v>
      </c>
      <c r="B200" s="62"/>
      <c r="C200" s="63" t="s">
        <v>972</v>
      </c>
      <c r="D200" s="64">
        <v>43132</v>
      </c>
      <c r="E200" s="65" t="s">
        <v>855</v>
      </c>
      <c r="F200" s="66"/>
      <c r="G200" s="65" t="s">
        <v>241</v>
      </c>
      <c r="H200" s="67">
        <v>99608355</v>
      </c>
      <c r="I200" s="67">
        <v>99608355</v>
      </c>
      <c r="J200" s="66" t="s">
        <v>76</v>
      </c>
      <c r="K200" s="66" t="s">
        <v>68</v>
      </c>
      <c r="L200" s="62" t="s">
        <v>969</v>
      </c>
      <c r="M200" s="62" t="s">
        <v>970</v>
      </c>
      <c r="N200" s="68" t="s">
        <v>703</v>
      </c>
      <c r="O200" s="69" t="s">
        <v>971</v>
      </c>
      <c r="P200" s="65"/>
      <c r="Q200" s="65"/>
      <c r="R200" s="65"/>
      <c r="S200" s="65"/>
      <c r="T200" s="65"/>
      <c r="U200" s="70"/>
      <c r="V200" s="71"/>
      <c r="W200" s="72"/>
      <c r="X200" s="73"/>
      <c r="Y200" s="74"/>
      <c r="Z200" s="74"/>
      <c r="AA200" s="75" t="str">
        <f t="shared" si="2"/>
        <v/>
      </c>
      <c r="AB200" s="70"/>
      <c r="AC200" s="70"/>
      <c r="AD200" s="70"/>
      <c r="AE200" s="70"/>
      <c r="AF200" s="76"/>
      <c r="AG200" s="65"/>
    </row>
    <row r="201" spans="1:33" s="78" customFormat="1" ht="50.25" customHeight="1" x14ac:dyDescent="0.25">
      <c r="A201" s="61" t="s">
        <v>1000</v>
      </c>
      <c r="B201" s="62">
        <v>90121502</v>
      </c>
      <c r="C201" s="63" t="s">
        <v>1001</v>
      </c>
      <c r="D201" s="64">
        <v>43101</v>
      </c>
      <c r="E201" s="65" t="s">
        <v>855</v>
      </c>
      <c r="F201" s="66" t="s">
        <v>576</v>
      </c>
      <c r="G201" s="65" t="s">
        <v>241</v>
      </c>
      <c r="H201" s="67">
        <v>63000000</v>
      </c>
      <c r="I201" s="67">
        <v>55000000</v>
      </c>
      <c r="J201" s="66" t="s">
        <v>49</v>
      </c>
      <c r="K201" s="66" t="s">
        <v>50</v>
      </c>
      <c r="L201" s="62" t="s">
        <v>1002</v>
      </c>
      <c r="M201" s="62" t="s">
        <v>1003</v>
      </c>
      <c r="N201" s="68">
        <v>3839109</v>
      </c>
      <c r="O201" s="69" t="s">
        <v>1004</v>
      </c>
      <c r="P201" s="65" t="s">
        <v>68</v>
      </c>
      <c r="Q201" s="65" t="s">
        <v>68</v>
      </c>
      <c r="R201" s="65" t="s">
        <v>68</v>
      </c>
      <c r="S201" s="65" t="s">
        <v>1005</v>
      </c>
      <c r="T201" s="65" t="s">
        <v>1006</v>
      </c>
      <c r="U201" s="70" t="s">
        <v>1007</v>
      </c>
      <c r="V201" s="71">
        <v>7571</v>
      </c>
      <c r="W201" s="72">
        <v>19953</v>
      </c>
      <c r="X201" s="73">
        <v>43013</v>
      </c>
      <c r="Y201" s="74" t="s">
        <v>1008</v>
      </c>
      <c r="Z201" s="74">
        <v>4600007506</v>
      </c>
      <c r="AA201" s="75">
        <f t="shared" si="2"/>
        <v>1</v>
      </c>
      <c r="AB201" s="70" t="s">
        <v>1009</v>
      </c>
      <c r="AC201" s="70" t="s">
        <v>61</v>
      </c>
      <c r="AD201" s="70" t="s">
        <v>1010</v>
      </c>
      <c r="AE201" s="70" t="s">
        <v>1011</v>
      </c>
      <c r="AF201" s="76" t="s">
        <v>63</v>
      </c>
      <c r="AG201" s="65" t="s">
        <v>1012</v>
      </c>
    </row>
    <row r="202" spans="1:33" s="78" customFormat="1" ht="50.25" customHeight="1" x14ac:dyDescent="0.25">
      <c r="A202" s="61" t="s">
        <v>1000</v>
      </c>
      <c r="B202" s="62">
        <v>78111800</v>
      </c>
      <c r="C202" s="63" t="s">
        <v>1013</v>
      </c>
      <c r="D202" s="64">
        <v>43101</v>
      </c>
      <c r="E202" s="65" t="s">
        <v>1014</v>
      </c>
      <c r="F202" s="66" t="s">
        <v>576</v>
      </c>
      <c r="G202" s="65" t="s">
        <v>241</v>
      </c>
      <c r="H202" s="67">
        <v>60000000</v>
      </c>
      <c r="I202" s="67">
        <v>60000000</v>
      </c>
      <c r="J202" s="66" t="s">
        <v>76</v>
      </c>
      <c r="K202" s="66" t="s">
        <v>68</v>
      </c>
      <c r="L202" s="62" t="s">
        <v>1002</v>
      </c>
      <c r="M202" s="62" t="s">
        <v>1003</v>
      </c>
      <c r="N202" s="68">
        <v>3839109</v>
      </c>
      <c r="O202" s="69" t="s">
        <v>1004</v>
      </c>
      <c r="P202" s="65" t="s">
        <v>1015</v>
      </c>
      <c r="Q202" s="65" t="s">
        <v>68</v>
      </c>
      <c r="R202" s="65" t="s">
        <v>1016</v>
      </c>
      <c r="S202" s="65" t="s">
        <v>1017</v>
      </c>
      <c r="T202" s="65" t="s">
        <v>1013</v>
      </c>
      <c r="U202" s="70" t="s">
        <v>373</v>
      </c>
      <c r="V202" s="71" t="s">
        <v>778</v>
      </c>
      <c r="W202" s="72">
        <v>19944</v>
      </c>
      <c r="X202" s="73">
        <v>43102</v>
      </c>
      <c r="Y202" s="74"/>
      <c r="Z202" s="74">
        <v>4600008068</v>
      </c>
      <c r="AA202" s="75" t="str">
        <f t="shared" si="2"/>
        <v>Información incompleta</v>
      </c>
      <c r="AB202" s="70" t="s">
        <v>1018</v>
      </c>
      <c r="AC202" s="70" t="s">
        <v>61</v>
      </c>
      <c r="AD202" s="70" t="s">
        <v>1019</v>
      </c>
      <c r="AE202" s="70" t="s">
        <v>1011</v>
      </c>
      <c r="AF202" s="76" t="s">
        <v>63</v>
      </c>
      <c r="AG202" s="65" t="s">
        <v>1012</v>
      </c>
    </row>
    <row r="203" spans="1:33" s="78" customFormat="1" ht="50.25" customHeight="1" x14ac:dyDescent="0.25">
      <c r="A203" s="61" t="s">
        <v>1000</v>
      </c>
      <c r="B203" s="62">
        <v>78111800</v>
      </c>
      <c r="C203" s="63" t="s">
        <v>1013</v>
      </c>
      <c r="D203" s="64">
        <v>43101</v>
      </c>
      <c r="E203" s="65" t="s">
        <v>1014</v>
      </c>
      <c r="F203" s="66" t="s">
        <v>576</v>
      </c>
      <c r="G203" s="65" t="s">
        <v>241</v>
      </c>
      <c r="H203" s="67">
        <v>40000000</v>
      </c>
      <c r="I203" s="67">
        <v>40000000</v>
      </c>
      <c r="J203" s="66" t="s">
        <v>76</v>
      </c>
      <c r="K203" s="66" t="s">
        <v>68</v>
      </c>
      <c r="L203" s="62" t="s">
        <v>1002</v>
      </c>
      <c r="M203" s="62" t="s">
        <v>1003</v>
      </c>
      <c r="N203" s="68">
        <v>3839109</v>
      </c>
      <c r="O203" s="69" t="s">
        <v>1004</v>
      </c>
      <c r="P203" s="65" t="s">
        <v>1020</v>
      </c>
      <c r="Q203" s="65" t="s">
        <v>68</v>
      </c>
      <c r="R203" s="65" t="s">
        <v>1021</v>
      </c>
      <c r="S203" s="65" t="s">
        <v>1022</v>
      </c>
      <c r="T203" s="65" t="s">
        <v>1013</v>
      </c>
      <c r="U203" s="70" t="s">
        <v>373</v>
      </c>
      <c r="V203" s="71" t="s">
        <v>778</v>
      </c>
      <c r="W203" s="72">
        <v>19948</v>
      </c>
      <c r="X203" s="73">
        <v>43102</v>
      </c>
      <c r="Y203" s="74"/>
      <c r="Z203" s="74">
        <v>4600008068</v>
      </c>
      <c r="AA203" s="75" t="str">
        <f t="shared" si="2"/>
        <v>Información incompleta</v>
      </c>
      <c r="AB203" s="70" t="s">
        <v>1018</v>
      </c>
      <c r="AC203" s="70" t="s">
        <v>61</v>
      </c>
      <c r="AD203" s="70" t="s">
        <v>1023</v>
      </c>
      <c r="AE203" s="70" t="s">
        <v>1011</v>
      </c>
      <c r="AF203" s="76" t="s">
        <v>63</v>
      </c>
      <c r="AG203" s="65" t="s">
        <v>1012</v>
      </c>
    </row>
    <row r="204" spans="1:33" s="78" customFormat="1" ht="50.25" customHeight="1" x14ac:dyDescent="0.25">
      <c r="A204" s="61" t="s">
        <v>1000</v>
      </c>
      <c r="B204" s="62">
        <v>81112500</v>
      </c>
      <c r="C204" s="63" t="s">
        <v>1024</v>
      </c>
      <c r="D204" s="64">
        <v>43101</v>
      </c>
      <c r="E204" s="65" t="s">
        <v>1014</v>
      </c>
      <c r="F204" s="66" t="s">
        <v>576</v>
      </c>
      <c r="G204" s="65" t="s">
        <v>241</v>
      </c>
      <c r="H204" s="67">
        <v>8000000</v>
      </c>
      <c r="I204" s="67">
        <v>8000000</v>
      </c>
      <c r="J204" s="66" t="s">
        <v>76</v>
      </c>
      <c r="K204" s="66" t="s">
        <v>68</v>
      </c>
      <c r="L204" s="62" t="s">
        <v>1002</v>
      </c>
      <c r="M204" s="62" t="s">
        <v>1003</v>
      </c>
      <c r="N204" s="68">
        <v>3839109</v>
      </c>
      <c r="O204" s="69" t="s">
        <v>1004</v>
      </c>
      <c r="P204" s="65" t="s">
        <v>1020</v>
      </c>
      <c r="Q204" s="65" t="s">
        <v>68</v>
      </c>
      <c r="R204" s="65" t="s">
        <v>1021</v>
      </c>
      <c r="S204" s="65" t="s">
        <v>1022</v>
      </c>
      <c r="T204" s="65" t="s">
        <v>1025</v>
      </c>
      <c r="U204" s="70" t="s">
        <v>1026</v>
      </c>
      <c r="V204" s="71"/>
      <c r="W204" s="72"/>
      <c r="X204" s="73"/>
      <c r="Y204" s="74"/>
      <c r="Z204" s="74"/>
      <c r="AA204" s="75" t="str">
        <f t="shared" ref="AA204:AA267" si="3">+IF(AND(W204="",X204="",Y204="",Z204=""),"",IF(AND(W204&lt;&gt;"",X204="",Y204="",Z204=""),0%,IF(AND(W204&lt;&gt;"",X204&lt;&gt;"",Y204="",Z204=""),33%,IF(AND(W204&lt;&gt;"",X204&lt;&gt;"",Y204&lt;&gt;"",Z204=""),66%,IF(AND(W204&lt;&gt;"",X204&lt;&gt;"",Y204&lt;&gt;"",Z204&lt;&gt;""),100%,"Información incompleta")))))</f>
        <v/>
      </c>
      <c r="AB204" s="70"/>
      <c r="AC204" s="70" t="s">
        <v>552</v>
      </c>
      <c r="AD204" s="70" t="s">
        <v>1027</v>
      </c>
      <c r="AE204" s="70"/>
      <c r="AF204" s="76"/>
      <c r="AG204" s="65"/>
    </row>
    <row r="205" spans="1:33" s="78" customFormat="1" ht="50.25" customHeight="1" x14ac:dyDescent="0.25">
      <c r="A205" s="61" t="s">
        <v>1000</v>
      </c>
      <c r="B205" s="62">
        <v>14111700</v>
      </c>
      <c r="C205" s="63" t="s">
        <v>1028</v>
      </c>
      <c r="D205" s="64">
        <v>43101</v>
      </c>
      <c r="E205" s="65" t="s">
        <v>1014</v>
      </c>
      <c r="F205" s="66" t="s">
        <v>576</v>
      </c>
      <c r="G205" s="65" t="s">
        <v>241</v>
      </c>
      <c r="H205" s="67">
        <v>4494000</v>
      </c>
      <c r="I205" s="67">
        <v>4494000</v>
      </c>
      <c r="J205" s="66" t="s">
        <v>76</v>
      </c>
      <c r="K205" s="66" t="s">
        <v>68</v>
      </c>
      <c r="L205" s="62" t="s">
        <v>1002</v>
      </c>
      <c r="M205" s="62" t="s">
        <v>1003</v>
      </c>
      <c r="N205" s="68">
        <v>3839109</v>
      </c>
      <c r="O205" s="69" t="s">
        <v>1004</v>
      </c>
      <c r="P205" s="65" t="s">
        <v>68</v>
      </c>
      <c r="Q205" s="65" t="s">
        <v>68</v>
      </c>
      <c r="R205" s="65" t="s">
        <v>68</v>
      </c>
      <c r="S205" s="65" t="s">
        <v>1005</v>
      </c>
      <c r="T205" s="65"/>
      <c r="U205" s="70"/>
      <c r="V205" s="71"/>
      <c r="W205" s="72"/>
      <c r="X205" s="73"/>
      <c r="Y205" s="74"/>
      <c r="Z205" s="74"/>
      <c r="AA205" s="75" t="str">
        <f t="shared" si="3"/>
        <v/>
      </c>
      <c r="AB205" s="70"/>
      <c r="AC205" s="70" t="s">
        <v>552</v>
      </c>
      <c r="AD205" s="70" t="s">
        <v>1029</v>
      </c>
      <c r="AE205" s="70"/>
      <c r="AF205" s="76"/>
      <c r="AG205" s="65"/>
    </row>
    <row r="206" spans="1:33" s="78" customFormat="1" ht="50.25" customHeight="1" x14ac:dyDescent="0.25">
      <c r="A206" s="61" t="s">
        <v>1000</v>
      </c>
      <c r="B206" s="62">
        <v>72102900</v>
      </c>
      <c r="C206" s="63" t="s">
        <v>1030</v>
      </c>
      <c r="D206" s="64">
        <v>43101</v>
      </c>
      <c r="E206" s="65" t="s">
        <v>1014</v>
      </c>
      <c r="F206" s="66" t="s">
        <v>576</v>
      </c>
      <c r="G206" s="65" t="s">
        <v>241</v>
      </c>
      <c r="H206" s="67">
        <v>1227000</v>
      </c>
      <c r="I206" s="67">
        <v>1227000</v>
      </c>
      <c r="J206" s="66" t="s">
        <v>76</v>
      </c>
      <c r="K206" s="66" t="s">
        <v>68</v>
      </c>
      <c r="L206" s="62" t="s">
        <v>1002</v>
      </c>
      <c r="M206" s="62" t="s">
        <v>1003</v>
      </c>
      <c r="N206" s="68">
        <v>3839109</v>
      </c>
      <c r="O206" s="69" t="s">
        <v>1004</v>
      </c>
      <c r="P206" s="65" t="s">
        <v>68</v>
      </c>
      <c r="Q206" s="65" t="s">
        <v>68</v>
      </c>
      <c r="R206" s="65" t="s">
        <v>68</v>
      </c>
      <c r="S206" s="65" t="s">
        <v>1005</v>
      </c>
      <c r="T206" s="65"/>
      <c r="U206" s="70"/>
      <c r="V206" s="71"/>
      <c r="W206" s="72"/>
      <c r="X206" s="73"/>
      <c r="Y206" s="74"/>
      <c r="Z206" s="74"/>
      <c r="AA206" s="75" t="str">
        <f t="shared" si="3"/>
        <v/>
      </c>
      <c r="AB206" s="70"/>
      <c r="AC206" s="70" t="s">
        <v>552</v>
      </c>
      <c r="AD206" s="70" t="s">
        <v>1029</v>
      </c>
      <c r="AE206" s="70"/>
      <c r="AF206" s="76"/>
      <c r="AG206" s="65"/>
    </row>
    <row r="207" spans="1:33" s="78" customFormat="1" ht="50.25" customHeight="1" x14ac:dyDescent="0.25">
      <c r="A207" s="61" t="s">
        <v>1000</v>
      </c>
      <c r="B207" s="62">
        <v>55101500</v>
      </c>
      <c r="C207" s="63" t="s">
        <v>608</v>
      </c>
      <c r="D207" s="64">
        <v>43101</v>
      </c>
      <c r="E207" s="65" t="s">
        <v>855</v>
      </c>
      <c r="F207" s="66" t="s">
        <v>576</v>
      </c>
      <c r="G207" s="65" t="s">
        <v>241</v>
      </c>
      <c r="H207" s="67">
        <v>2921000</v>
      </c>
      <c r="I207" s="67">
        <v>2921000</v>
      </c>
      <c r="J207" s="66" t="s">
        <v>76</v>
      </c>
      <c r="K207" s="66" t="s">
        <v>68</v>
      </c>
      <c r="L207" s="62" t="s">
        <v>1002</v>
      </c>
      <c r="M207" s="62" t="s">
        <v>1003</v>
      </c>
      <c r="N207" s="68">
        <v>3839109</v>
      </c>
      <c r="O207" s="69" t="s">
        <v>1004</v>
      </c>
      <c r="P207" s="65" t="s">
        <v>68</v>
      </c>
      <c r="Q207" s="65" t="s">
        <v>68</v>
      </c>
      <c r="R207" s="65" t="s">
        <v>68</v>
      </c>
      <c r="S207" s="65" t="s">
        <v>1005</v>
      </c>
      <c r="T207" s="65"/>
      <c r="U207" s="70"/>
      <c r="V207" s="71"/>
      <c r="W207" s="72"/>
      <c r="X207" s="73"/>
      <c r="Y207" s="74"/>
      <c r="Z207" s="74"/>
      <c r="AA207" s="75" t="str">
        <f t="shared" si="3"/>
        <v/>
      </c>
      <c r="AB207" s="70"/>
      <c r="AC207" s="70" t="s">
        <v>552</v>
      </c>
      <c r="AD207" s="70" t="s">
        <v>1031</v>
      </c>
      <c r="AE207" s="70"/>
      <c r="AF207" s="76"/>
      <c r="AG207" s="65"/>
    </row>
    <row r="208" spans="1:33" s="78" customFormat="1" ht="50.25" customHeight="1" x14ac:dyDescent="0.25">
      <c r="A208" s="61" t="s">
        <v>1000</v>
      </c>
      <c r="B208" s="62">
        <v>93151507</v>
      </c>
      <c r="C208" s="63" t="s">
        <v>1032</v>
      </c>
      <c r="D208" s="64">
        <v>43047</v>
      </c>
      <c r="E208" s="65" t="s">
        <v>145</v>
      </c>
      <c r="F208" s="66" t="s">
        <v>47</v>
      </c>
      <c r="G208" s="65" t="s">
        <v>533</v>
      </c>
      <c r="H208" s="67">
        <v>455600000</v>
      </c>
      <c r="I208" s="67">
        <v>227800000</v>
      </c>
      <c r="J208" s="66" t="s">
        <v>49</v>
      </c>
      <c r="K208" s="66" t="s">
        <v>50</v>
      </c>
      <c r="L208" s="62" t="s">
        <v>1002</v>
      </c>
      <c r="M208" s="62" t="s">
        <v>1003</v>
      </c>
      <c r="N208" s="68">
        <v>3839109</v>
      </c>
      <c r="O208" s="69" t="s">
        <v>1004</v>
      </c>
      <c r="P208" s="65" t="s">
        <v>1033</v>
      </c>
      <c r="Q208" s="65" t="s">
        <v>1034</v>
      </c>
      <c r="R208" s="65" t="s">
        <v>1035</v>
      </c>
      <c r="S208" s="65" t="s">
        <v>1036</v>
      </c>
      <c r="T208" s="65" t="s">
        <v>1037</v>
      </c>
      <c r="U208" s="70" t="s">
        <v>1038</v>
      </c>
      <c r="V208" s="71" t="s">
        <v>1039</v>
      </c>
      <c r="W208" s="72">
        <v>19955</v>
      </c>
      <c r="X208" s="73">
        <v>42807</v>
      </c>
      <c r="Y208" s="74" t="s">
        <v>1040</v>
      </c>
      <c r="Z208" s="74">
        <v>4600006463</v>
      </c>
      <c r="AA208" s="75">
        <f t="shared" si="3"/>
        <v>1</v>
      </c>
      <c r="AB208" s="70" t="s">
        <v>1041</v>
      </c>
      <c r="AC208" s="70" t="s">
        <v>61</v>
      </c>
      <c r="AD208" s="70"/>
      <c r="AE208" s="70" t="s">
        <v>1011</v>
      </c>
      <c r="AF208" s="76" t="s">
        <v>63</v>
      </c>
      <c r="AG208" s="65" t="s">
        <v>1012</v>
      </c>
    </row>
    <row r="209" spans="1:33" s="78" customFormat="1" ht="50.25" customHeight="1" x14ac:dyDescent="0.25">
      <c r="A209" s="61" t="s">
        <v>1000</v>
      </c>
      <c r="B209" s="62">
        <v>83101800</v>
      </c>
      <c r="C209" s="63" t="s">
        <v>1042</v>
      </c>
      <c r="D209" s="64">
        <v>43237</v>
      </c>
      <c r="E209" s="65" t="s">
        <v>1043</v>
      </c>
      <c r="F209" s="66" t="s">
        <v>47</v>
      </c>
      <c r="G209" s="65" t="s">
        <v>241</v>
      </c>
      <c r="H209" s="67">
        <v>720000000</v>
      </c>
      <c r="I209" s="67">
        <v>720000000</v>
      </c>
      <c r="J209" s="66" t="s">
        <v>76</v>
      </c>
      <c r="K209" s="66" t="s">
        <v>68</v>
      </c>
      <c r="L209" s="62" t="s">
        <v>1002</v>
      </c>
      <c r="M209" s="62" t="s">
        <v>1003</v>
      </c>
      <c r="N209" s="68">
        <v>3839109</v>
      </c>
      <c r="O209" s="69" t="s">
        <v>1004</v>
      </c>
      <c r="P209" s="65" t="s">
        <v>1044</v>
      </c>
      <c r="Q209" s="65" t="s">
        <v>1045</v>
      </c>
      <c r="R209" s="65" t="s">
        <v>1046</v>
      </c>
      <c r="S209" s="65" t="s">
        <v>1047</v>
      </c>
      <c r="T209" s="65" t="s">
        <v>1048</v>
      </c>
      <c r="U209" s="70" t="s">
        <v>1049</v>
      </c>
      <c r="V209" s="71"/>
      <c r="W209" s="72"/>
      <c r="X209" s="73"/>
      <c r="Y209" s="74"/>
      <c r="Z209" s="74"/>
      <c r="AA209" s="75" t="str">
        <f t="shared" si="3"/>
        <v/>
      </c>
      <c r="AB209" s="70"/>
      <c r="AC209" s="70"/>
      <c r="AD209" s="70"/>
      <c r="AE209" s="70"/>
      <c r="AF209" s="76"/>
      <c r="AG209" s="65"/>
    </row>
    <row r="210" spans="1:33" s="78" customFormat="1" ht="50.25" customHeight="1" x14ac:dyDescent="0.25">
      <c r="A210" s="61" t="s">
        <v>1000</v>
      </c>
      <c r="B210" s="62">
        <v>32111701</v>
      </c>
      <c r="C210" s="63" t="s">
        <v>1050</v>
      </c>
      <c r="D210" s="64">
        <v>43115</v>
      </c>
      <c r="E210" s="65" t="s">
        <v>231</v>
      </c>
      <c r="F210" s="66" t="s">
        <v>67</v>
      </c>
      <c r="G210" s="65" t="s">
        <v>241</v>
      </c>
      <c r="H210" s="67">
        <v>3575000000</v>
      </c>
      <c r="I210" s="67">
        <v>3575000000</v>
      </c>
      <c r="J210" s="66" t="s">
        <v>76</v>
      </c>
      <c r="K210" s="66" t="s">
        <v>68</v>
      </c>
      <c r="L210" s="62" t="s">
        <v>1002</v>
      </c>
      <c r="M210" s="62" t="s">
        <v>1003</v>
      </c>
      <c r="N210" s="68">
        <v>3839109</v>
      </c>
      <c r="O210" s="69" t="s">
        <v>1004</v>
      </c>
      <c r="P210" s="65" t="s">
        <v>1044</v>
      </c>
      <c r="Q210" s="65" t="s">
        <v>1051</v>
      </c>
      <c r="R210" s="65" t="s">
        <v>1046</v>
      </c>
      <c r="S210" s="65" t="s">
        <v>1047</v>
      </c>
      <c r="T210" s="65" t="s">
        <v>1052</v>
      </c>
      <c r="U210" s="70" t="s">
        <v>1053</v>
      </c>
      <c r="V210" s="71" t="s">
        <v>1054</v>
      </c>
      <c r="W210" s="72">
        <v>18102</v>
      </c>
      <c r="X210" s="73">
        <v>42982</v>
      </c>
      <c r="Y210" s="74" t="s">
        <v>1055</v>
      </c>
      <c r="Z210" s="74">
        <v>4600007666</v>
      </c>
      <c r="AA210" s="75">
        <f t="shared" si="3"/>
        <v>1</v>
      </c>
      <c r="AB210" s="70" t="s">
        <v>1056</v>
      </c>
      <c r="AC210" s="70" t="s">
        <v>61</v>
      </c>
      <c r="AD210" s="70"/>
      <c r="AE210" s="70" t="s">
        <v>1011</v>
      </c>
      <c r="AF210" s="76" t="s">
        <v>63</v>
      </c>
      <c r="AG210" s="65" t="s">
        <v>1012</v>
      </c>
    </row>
    <row r="211" spans="1:33" s="78" customFormat="1" ht="50.25" customHeight="1" x14ac:dyDescent="0.25">
      <c r="A211" s="61" t="s">
        <v>1000</v>
      </c>
      <c r="B211" s="62" t="s">
        <v>1057</v>
      </c>
      <c r="C211" s="63" t="s">
        <v>1058</v>
      </c>
      <c r="D211" s="64">
        <v>43207</v>
      </c>
      <c r="E211" s="65" t="s">
        <v>918</v>
      </c>
      <c r="F211" s="66" t="s">
        <v>220</v>
      </c>
      <c r="G211" s="65" t="s">
        <v>241</v>
      </c>
      <c r="H211" s="67">
        <v>180000000</v>
      </c>
      <c r="I211" s="67">
        <v>180000000</v>
      </c>
      <c r="J211" s="66" t="s">
        <v>76</v>
      </c>
      <c r="K211" s="66" t="s">
        <v>68</v>
      </c>
      <c r="L211" s="62" t="s">
        <v>1002</v>
      </c>
      <c r="M211" s="62" t="s">
        <v>1003</v>
      </c>
      <c r="N211" s="68" t="s">
        <v>1059</v>
      </c>
      <c r="O211" s="69" t="s">
        <v>1004</v>
      </c>
      <c r="P211" s="65" t="s">
        <v>1060</v>
      </c>
      <c r="Q211" s="65" t="s">
        <v>1061</v>
      </c>
      <c r="R211" s="65" t="s">
        <v>1062</v>
      </c>
      <c r="S211" s="65" t="s">
        <v>1063</v>
      </c>
      <c r="T211" s="65" t="s">
        <v>1064</v>
      </c>
      <c r="U211" s="70" t="s">
        <v>1065</v>
      </c>
      <c r="V211" s="71"/>
      <c r="W211" s="72">
        <v>21401</v>
      </c>
      <c r="X211" s="73"/>
      <c r="Y211" s="74"/>
      <c r="Z211" s="74"/>
      <c r="AA211" s="75">
        <f t="shared" si="3"/>
        <v>0</v>
      </c>
      <c r="AB211" s="70"/>
      <c r="AC211" s="70" t="s">
        <v>552</v>
      </c>
      <c r="AD211" s="70" t="s">
        <v>1066</v>
      </c>
      <c r="AE211" s="70" t="s">
        <v>1067</v>
      </c>
      <c r="AF211" s="76" t="s">
        <v>63</v>
      </c>
      <c r="AG211" s="65" t="s">
        <v>1012</v>
      </c>
    </row>
    <row r="212" spans="1:33" s="78" customFormat="1" ht="50.25" customHeight="1" x14ac:dyDescent="0.25">
      <c r="A212" s="61" t="s">
        <v>1000</v>
      </c>
      <c r="B212" s="62">
        <v>83101500</v>
      </c>
      <c r="C212" s="63" t="s">
        <v>1068</v>
      </c>
      <c r="D212" s="64">
        <v>43256</v>
      </c>
      <c r="E212" s="65" t="s">
        <v>171</v>
      </c>
      <c r="F212" s="66" t="s">
        <v>81</v>
      </c>
      <c r="G212" s="65" t="s">
        <v>241</v>
      </c>
      <c r="H212" s="67">
        <v>815541288</v>
      </c>
      <c r="I212" s="67">
        <v>815541288</v>
      </c>
      <c r="J212" s="66" t="s">
        <v>76</v>
      </c>
      <c r="K212" s="66" t="s">
        <v>68</v>
      </c>
      <c r="L212" s="62" t="s">
        <v>1002</v>
      </c>
      <c r="M212" s="62" t="s">
        <v>1003</v>
      </c>
      <c r="N212" s="68">
        <v>3839109</v>
      </c>
      <c r="O212" s="69" t="s">
        <v>1004</v>
      </c>
      <c r="P212" s="65" t="s">
        <v>1020</v>
      </c>
      <c r="Q212" s="65" t="s">
        <v>1069</v>
      </c>
      <c r="R212" s="65" t="s">
        <v>1021</v>
      </c>
      <c r="S212" s="65" t="s">
        <v>1022</v>
      </c>
      <c r="T212" s="65" t="s">
        <v>1070</v>
      </c>
      <c r="U212" s="70" t="s">
        <v>1071</v>
      </c>
      <c r="V212" s="71" t="s">
        <v>1072</v>
      </c>
      <c r="W212" s="72"/>
      <c r="X212" s="73"/>
      <c r="Y212" s="74"/>
      <c r="Z212" s="74"/>
      <c r="AA212" s="75" t="str">
        <f t="shared" si="3"/>
        <v/>
      </c>
      <c r="AB212" s="70"/>
      <c r="AC212" s="70" t="s">
        <v>552</v>
      </c>
      <c r="AD212" s="70"/>
      <c r="AE212" s="70" t="s">
        <v>1073</v>
      </c>
      <c r="AF212" s="76" t="s">
        <v>63</v>
      </c>
      <c r="AG212" s="65" t="s">
        <v>1012</v>
      </c>
    </row>
    <row r="213" spans="1:33" s="78" customFormat="1" ht="50.25" customHeight="1" x14ac:dyDescent="0.25">
      <c r="A213" s="61" t="s">
        <v>1000</v>
      </c>
      <c r="B213" s="62">
        <v>83101500</v>
      </c>
      <c r="C213" s="63" t="s">
        <v>1074</v>
      </c>
      <c r="D213" s="64">
        <v>43115</v>
      </c>
      <c r="E213" s="65" t="s">
        <v>145</v>
      </c>
      <c r="F213" s="66" t="s">
        <v>576</v>
      </c>
      <c r="G213" s="65" t="s">
        <v>241</v>
      </c>
      <c r="H213" s="67">
        <v>436090276</v>
      </c>
      <c r="I213" s="67">
        <v>436090276</v>
      </c>
      <c r="J213" s="66" t="s">
        <v>76</v>
      </c>
      <c r="K213" s="66" t="s">
        <v>68</v>
      </c>
      <c r="L213" s="62" t="s">
        <v>1002</v>
      </c>
      <c r="M213" s="62" t="s">
        <v>1003</v>
      </c>
      <c r="N213" s="68">
        <v>3839109</v>
      </c>
      <c r="O213" s="69" t="s">
        <v>1004</v>
      </c>
      <c r="P213" s="65" t="s">
        <v>1020</v>
      </c>
      <c r="Q213" s="65" t="s">
        <v>1075</v>
      </c>
      <c r="R213" s="65" t="s">
        <v>1021</v>
      </c>
      <c r="S213" s="65" t="s">
        <v>1022</v>
      </c>
      <c r="T213" s="65" t="s">
        <v>1070</v>
      </c>
      <c r="U213" s="70" t="s">
        <v>1071</v>
      </c>
      <c r="V213" s="71"/>
      <c r="W213" s="72"/>
      <c r="X213" s="73"/>
      <c r="Y213" s="74"/>
      <c r="Z213" s="74"/>
      <c r="AA213" s="75" t="str">
        <f t="shared" si="3"/>
        <v/>
      </c>
      <c r="AB213" s="70"/>
      <c r="AC213" s="70"/>
      <c r="AD213" s="70"/>
      <c r="AE213" s="70"/>
      <c r="AF213" s="76"/>
      <c r="AG213" s="65"/>
    </row>
    <row r="214" spans="1:33" s="78" customFormat="1" ht="50.25" customHeight="1" x14ac:dyDescent="0.25">
      <c r="A214" s="61" t="s">
        <v>1000</v>
      </c>
      <c r="B214" s="62">
        <v>83101500</v>
      </c>
      <c r="C214" s="63" t="s">
        <v>1076</v>
      </c>
      <c r="D214" s="64">
        <v>43115</v>
      </c>
      <c r="E214" s="65" t="s">
        <v>145</v>
      </c>
      <c r="F214" s="66" t="s">
        <v>576</v>
      </c>
      <c r="G214" s="65" t="s">
        <v>241</v>
      </c>
      <c r="H214" s="67">
        <v>396811567</v>
      </c>
      <c r="I214" s="67">
        <v>396811567</v>
      </c>
      <c r="J214" s="66" t="s">
        <v>76</v>
      </c>
      <c r="K214" s="66" t="s">
        <v>68</v>
      </c>
      <c r="L214" s="62" t="s">
        <v>1002</v>
      </c>
      <c r="M214" s="62" t="s">
        <v>1003</v>
      </c>
      <c r="N214" s="68">
        <v>3839109</v>
      </c>
      <c r="O214" s="69" t="s">
        <v>1004</v>
      </c>
      <c r="P214" s="65" t="s">
        <v>1020</v>
      </c>
      <c r="Q214" s="65" t="s">
        <v>1075</v>
      </c>
      <c r="R214" s="65" t="s">
        <v>1021</v>
      </c>
      <c r="S214" s="65" t="s">
        <v>1022</v>
      </c>
      <c r="T214" s="65" t="s">
        <v>1070</v>
      </c>
      <c r="U214" s="70" t="s">
        <v>1071</v>
      </c>
      <c r="V214" s="71"/>
      <c r="W214" s="72"/>
      <c r="X214" s="73"/>
      <c r="Y214" s="74"/>
      <c r="Z214" s="74"/>
      <c r="AA214" s="75" t="str">
        <f t="shared" si="3"/>
        <v/>
      </c>
      <c r="AB214" s="70"/>
      <c r="AC214" s="70"/>
      <c r="AD214" s="70"/>
      <c r="AE214" s="70"/>
      <c r="AF214" s="76"/>
      <c r="AG214" s="65"/>
    </row>
    <row r="215" spans="1:33" s="78" customFormat="1" ht="50.25" customHeight="1" x14ac:dyDescent="0.25">
      <c r="A215" s="61" t="s">
        <v>1000</v>
      </c>
      <c r="B215" s="62">
        <v>80101506</v>
      </c>
      <c r="C215" s="63" t="s">
        <v>1077</v>
      </c>
      <c r="D215" s="64">
        <v>43115</v>
      </c>
      <c r="E215" s="65" t="s">
        <v>145</v>
      </c>
      <c r="F215" s="66" t="s">
        <v>47</v>
      </c>
      <c r="G215" s="65" t="s">
        <v>241</v>
      </c>
      <c r="H215" s="67">
        <v>200000000</v>
      </c>
      <c r="I215" s="67">
        <v>200000000</v>
      </c>
      <c r="J215" s="66" t="s">
        <v>76</v>
      </c>
      <c r="K215" s="66" t="s">
        <v>68</v>
      </c>
      <c r="L215" s="62" t="s">
        <v>1002</v>
      </c>
      <c r="M215" s="62" t="s">
        <v>1003</v>
      </c>
      <c r="N215" s="68">
        <v>3839109</v>
      </c>
      <c r="O215" s="69" t="s">
        <v>1004</v>
      </c>
      <c r="P215" s="65" t="s">
        <v>1078</v>
      </c>
      <c r="Q215" s="65" t="s">
        <v>1079</v>
      </c>
      <c r="R215" s="65" t="s">
        <v>1080</v>
      </c>
      <c r="S215" s="65" t="s">
        <v>1081</v>
      </c>
      <c r="T215" s="65" t="s">
        <v>1082</v>
      </c>
      <c r="U215" s="70" t="s">
        <v>1083</v>
      </c>
      <c r="V215" s="71"/>
      <c r="W215" s="72"/>
      <c r="X215" s="73"/>
      <c r="Y215" s="74"/>
      <c r="Z215" s="74"/>
      <c r="AA215" s="75" t="str">
        <f t="shared" si="3"/>
        <v/>
      </c>
      <c r="AB215" s="70"/>
      <c r="AC215" s="70"/>
      <c r="AD215" s="70"/>
      <c r="AE215" s="70"/>
      <c r="AF215" s="76"/>
      <c r="AG215" s="65"/>
    </row>
    <row r="216" spans="1:33" s="78" customFormat="1" ht="50.25" customHeight="1" x14ac:dyDescent="0.25">
      <c r="A216" s="61" t="s">
        <v>1000</v>
      </c>
      <c r="B216" s="62">
        <v>76122001</v>
      </c>
      <c r="C216" s="63" t="s">
        <v>1084</v>
      </c>
      <c r="D216" s="64">
        <v>43115</v>
      </c>
      <c r="E216" s="65" t="s">
        <v>145</v>
      </c>
      <c r="F216" s="66" t="s">
        <v>576</v>
      </c>
      <c r="G216" s="65" t="s">
        <v>241</v>
      </c>
      <c r="H216" s="67">
        <v>300000000</v>
      </c>
      <c r="I216" s="67">
        <v>300000000</v>
      </c>
      <c r="J216" s="66" t="s">
        <v>76</v>
      </c>
      <c r="K216" s="66" t="s">
        <v>68</v>
      </c>
      <c r="L216" s="62" t="s">
        <v>1002</v>
      </c>
      <c r="M216" s="62" t="s">
        <v>1003</v>
      </c>
      <c r="N216" s="68">
        <v>3839109</v>
      </c>
      <c r="O216" s="69" t="s">
        <v>1004</v>
      </c>
      <c r="P216" s="65" t="s">
        <v>1085</v>
      </c>
      <c r="Q216" s="65" t="s">
        <v>1086</v>
      </c>
      <c r="R216" s="65" t="s">
        <v>1087</v>
      </c>
      <c r="S216" s="65" t="s">
        <v>1088</v>
      </c>
      <c r="T216" s="65" t="s">
        <v>1089</v>
      </c>
      <c r="U216" s="70" t="s">
        <v>1090</v>
      </c>
      <c r="V216" s="71"/>
      <c r="W216" s="72"/>
      <c r="X216" s="73"/>
      <c r="Y216" s="74"/>
      <c r="Z216" s="74"/>
      <c r="AA216" s="75" t="str">
        <f t="shared" si="3"/>
        <v/>
      </c>
      <c r="AB216" s="70"/>
      <c r="AC216" s="70"/>
      <c r="AD216" s="70"/>
      <c r="AE216" s="70"/>
      <c r="AF216" s="76"/>
      <c r="AG216" s="65"/>
    </row>
    <row r="217" spans="1:33" s="78" customFormat="1" ht="50.25" customHeight="1" x14ac:dyDescent="0.25">
      <c r="A217" s="61" t="s">
        <v>1000</v>
      </c>
      <c r="B217" s="62">
        <v>83101500</v>
      </c>
      <c r="C217" s="63" t="s">
        <v>1091</v>
      </c>
      <c r="D217" s="64">
        <v>43115</v>
      </c>
      <c r="E217" s="65" t="s">
        <v>145</v>
      </c>
      <c r="F217" s="66" t="s">
        <v>576</v>
      </c>
      <c r="G217" s="65" t="s">
        <v>241</v>
      </c>
      <c r="H217" s="67">
        <v>528415000</v>
      </c>
      <c r="I217" s="67">
        <v>528415000</v>
      </c>
      <c r="J217" s="66" t="s">
        <v>76</v>
      </c>
      <c r="K217" s="66" t="s">
        <v>68</v>
      </c>
      <c r="L217" s="62" t="s">
        <v>1002</v>
      </c>
      <c r="M217" s="62" t="s">
        <v>1003</v>
      </c>
      <c r="N217" s="68">
        <v>3839109</v>
      </c>
      <c r="O217" s="69" t="s">
        <v>1004</v>
      </c>
      <c r="P217" s="65" t="s">
        <v>1092</v>
      </c>
      <c r="Q217" s="65" t="s">
        <v>1093</v>
      </c>
      <c r="R217" s="65" t="s">
        <v>1094</v>
      </c>
      <c r="S217" s="65" t="s">
        <v>1095</v>
      </c>
      <c r="T217" s="65" t="s">
        <v>1096</v>
      </c>
      <c r="U217" s="70" t="s">
        <v>1097</v>
      </c>
      <c r="V217" s="71"/>
      <c r="W217" s="72"/>
      <c r="X217" s="73"/>
      <c r="Y217" s="74"/>
      <c r="Z217" s="74"/>
      <c r="AA217" s="75" t="str">
        <f t="shared" si="3"/>
        <v/>
      </c>
      <c r="AB217" s="70"/>
      <c r="AC217" s="70"/>
      <c r="AD217" s="70"/>
      <c r="AE217" s="70"/>
      <c r="AF217" s="76"/>
      <c r="AG217" s="65"/>
    </row>
    <row r="218" spans="1:33" s="78" customFormat="1" ht="50.25" customHeight="1" x14ac:dyDescent="0.25">
      <c r="A218" s="61" t="s">
        <v>1000</v>
      </c>
      <c r="B218" s="62">
        <v>47101531</v>
      </c>
      <c r="C218" s="63" t="s">
        <v>1098</v>
      </c>
      <c r="D218" s="64">
        <v>43115</v>
      </c>
      <c r="E218" s="65" t="s">
        <v>145</v>
      </c>
      <c r="F218" s="66" t="s">
        <v>576</v>
      </c>
      <c r="G218" s="65" t="s">
        <v>241</v>
      </c>
      <c r="H218" s="67">
        <v>800000000</v>
      </c>
      <c r="I218" s="67">
        <v>800000000</v>
      </c>
      <c r="J218" s="66" t="s">
        <v>76</v>
      </c>
      <c r="K218" s="66" t="s">
        <v>68</v>
      </c>
      <c r="L218" s="62" t="s">
        <v>1002</v>
      </c>
      <c r="M218" s="62" t="s">
        <v>1003</v>
      </c>
      <c r="N218" s="68">
        <v>3839109</v>
      </c>
      <c r="O218" s="69" t="s">
        <v>1004</v>
      </c>
      <c r="P218" s="65" t="s">
        <v>1092</v>
      </c>
      <c r="Q218" s="65" t="s">
        <v>1093</v>
      </c>
      <c r="R218" s="65" t="s">
        <v>1094</v>
      </c>
      <c r="S218" s="65" t="s">
        <v>1095</v>
      </c>
      <c r="T218" s="65" t="s">
        <v>1096</v>
      </c>
      <c r="U218" s="70" t="s">
        <v>1097</v>
      </c>
      <c r="V218" s="71"/>
      <c r="W218" s="72"/>
      <c r="X218" s="73"/>
      <c r="Y218" s="74"/>
      <c r="Z218" s="74"/>
      <c r="AA218" s="75" t="str">
        <f t="shared" si="3"/>
        <v/>
      </c>
      <c r="AB218" s="70"/>
      <c r="AC218" s="70"/>
      <c r="AD218" s="70"/>
      <c r="AE218" s="70"/>
      <c r="AF218" s="76"/>
      <c r="AG218" s="65"/>
    </row>
    <row r="219" spans="1:33" s="78" customFormat="1" ht="50.25" customHeight="1" x14ac:dyDescent="0.25">
      <c r="A219" s="61" t="s">
        <v>1000</v>
      </c>
      <c r="B219" s="62">
        <v>80101506</v>
      </c>
      <c r="C219" s="63" t="s">
        <v>1099</v>
      </c>
      <c r="D219" s="64">
        <v>43115</v>
      </c>
      <c r="E219" s="65" t="s">
        <v>855</v>
      </c>
      <c r="F219" s="66" t="s">
        <v>150</v>
      </c>
      <c r="G219" s="65" t="s">
        <v>533</v>
      </c>
      <c r="H219" s="67">
        <v>5000000000</v>
      </c>
      <c r="I219" s="67">
        <v>5000000000</v>
      </c>
      <c r="J219" s="66" t="s">
        <v>76</v>
      </c>
      <c r="K219" s="66" t="s">
        <v>68</v>
      </c>
      <c r="L219" s="62" t="s">
        <v>1002</v>
      </c>
      <c r="M219" s="62" t="s">
        <v>1003</v>
      </c>
      <c r="N219" s="68">
        <v>3839109</v>
      </c>
      <c r="O219" s="69" t="s">
        <v>1004</v>
      </c>
      <c r="P219" s="65" t="s">
        <v>1100</v>
      </c>
      <c r="Q219" s="65" t="s">
        <v>1034</v>
      </c>
      <c r="R219" s="65" t="s">
        <v>1035</v>
      </c>
      <c r="S219" s="65" t="s">
        <v>1036</v>
      </c>
      <c r="T219" s="65" t="s">
        <v>1101</v>
      </c>
      <c r="U219" s="70" t="s">
        <v>1102</v>
      </c>
      <c r="V219" s="71"/>
      <c r="W219" s="72"/>
      <c r="X219" s="73"/>
      <c r="Y219" s="74"/>
      <c r="Z219" s="74"/>
      <c r="AA219" s="75" t="str">
        <f t="shared" si="3"/>
        <v/>
      </c>
      <c r="AB219" s="70"/>
      <c r="AC219" s="70"/>
      <c r="AD219" s="70" t="s">
        <v>1103</v>
      </c>
      <c r="AE219" s="70"/>
      <c r="AF219" s="76"/>
      <c r="AG219" s="65"/>
    </row>
    <row r="220" spans="1:33" s="78" customFormat="1" ht="50.25" customHeight="1" x14ac:dyDescent="0.25">
      <c r="A220" s="61" t="s">
        <v>1000</v>
      </c>
      <c r="B220" s="62">
        <v>76122001</v>
      </c>
      <c r="C220" s="63" t="s">
        <v>1104</v>
      </c>
      <c r="D220" s="64">
        <v>43115</v>
      </c>
      <c r="E220" s="65" t="s">
        <v>855</v>
      </c>
      <c r="F220" s="66" t="s">
        <v>150</v>
      </c>
      <c r="G220" s="65" t="s">
        <v>533</v>
      </c>
      <c r="H220" s="67">
        <v>6000000000</v>
      </c>
      <c r="I220" s="67">
        <v>6000000000</v>
      </c>
      <c r="J220" s="66" t="s">
        <v>76</v>
      </c>
      <c r="K220" s="66" t="s">
        <v>68</v>
      </c>
      <c r="L220" s="62" t="s">
        <v>1002</v>
      </c>
      <c r="M220" s="62" t="s">
        <v>1003</v>
      </c>
      <c r="N220" s="68">
        <v>3839109</v>
      </c>
      <c r="O220" s="69" t="s">
        <v>1004</v>
      </c>
      <c r="P220" s="65" t="s">
        <v>1085</v>
      </c>
      <c r="Q220" s="65" t="s">
        <v>1105</v>
      </c>
      <c r="R220" s="65" t="s">
        <v>1087</v>
      </c>
      <c r="S220" s="65" t="s">
        <v>1088</v>
      </c>
      <c r="T220" s="65" t="s">
        <v>1089</v>
      </c>
      <c r="U220" s="70" t="s">
        <v>1090</v>
      </c>
      <c r="V220" s="71"/>
      <c r="W220" s="72"/>
      <c r="X220" s="73"/>
      <c r="Y220" s="74"/>
      <c r="Z220" s="74"/>
      <c r="AA220" s="75" t="str">
        <f t="shared" si="3"/>
        <v/>
      </c>
      <c r="AB220" s="70"/>
      <c r="AC220" s="70"/>
      <c r="AD220" s="70" t="s">
        <v>1103</v>
      </c>
      <c r="AE220" s="70"/>
      <c r="AF220" s="76"/>
      <c r="AG220" s="65"/>
    </row>
    <row r="221" spans="1:33" s="78" customFormat="1" ht="50.25" customHeight="1" x14ac:dyDescent="0.25">
      <c r="A221" s="61" t="s">
        <v>1000</v>
      </c>
      <c r="B221" s="62">
        <v>83101500</v>
      </c>
      <c r="C221" s="63" t="s">
        <v>1106</v>
      </c>
      <c r="D221" s="64">
        <v>43101</v>
      </c>
      <c r="E221" s="65" t="s">
        <v>855</v>
      </c>
      <c r="F221" s="66" t="s">
        <v>150</v>
      </c>
      <c r="G221" s="65" t="s">
        <v>533</v>
      </c>
      <c r="H221" s="67">
        <v>1577967326</v>
      </c>
      <c r="I221" s="67">
        <v>1577967326</v>
      </c>
      <c r="J221" s="66" t="s">
        <v>76</v>
      </c>
      <c r="K221" s="66" t="s">
        <v>68</v>
      </c>
      <c r="L221" s="62" t="s">
        <v>1002</v>
      </c>
      <c r="M221" s="62" t="s">
        <v>1003</v>
      </c>
      <c r="N221" s="68">
        <v>3839109</v>
      </c>
      <c r="O221" s="69" t="s">
        <v>1004</v>
      </c>
      <c r="P221" s="65" t="s">
        <v>1020</v>
      </c>
      <c r="Q221" s="65" t="s">
        <v>1075</v>
      </c>
      <c r="R221" s="65" t="s">
        <v>1021</v>
      </c>
      <c r="S221" s="65" t="s">
        <v>1022</v>
      </c>
      <c r="T221" s="65" t="s">
        <v>1070</v>
      </c>
      <c r="U221" s="70" t="s">
        <v>1071</v>
      </c>
      <c r="V221" s="71"/>
      <c r="W221" s="72"/>
      <c r="X221" s="73"/>
      <c r="Y221" s="74"/>
      <c r="Z221" s="74"/>
      <c r="AA221" s="75" t="str">
        <f t="shared" si="3"/>
        <v/>
      </c>
      <c r="AB221" s="70"/>
      <c r="AC221" s="70"/>
      <c r="AD221" s="70" t="s">
        <v>1103</v>
      </c>
      <c r="AE221" s="70"/>
      <c r="AF221" s="76"/>
      <c r="AG221" s="65"/>
    </row>
    <row r="222" spans="1:33" s="78" customFormat="1" ht="50.25" customHeight="1" x14ac:dyDescent="0.25">
      <c r="A222" s="61" t="s">
        <v>1000</v>
      </c>
      <c r="B222" s="62">
        <v>83101500</v>
      </c>
      <c r="C222" s="63" t="s">
        <v>1107</v>
      </c>
      <c r="D222" s="64">
        <v>43101</v>
      </c>
      <c r="E222" s="65" t="s">
        <v>855</v>
      </c>
      <c r="F222" s="66" t="s">
        <v>150</v>
      </c>
      <c r="G222" s="65" t="s">
        <v>533</v>
      </c>
      <c r="H222" s="67">
        <v>1531246880</v>
      </c>
      <c r="I222" s="67">
        <v>1531246880</v>
      </c>
      <c r="J222" s="66" t="s">
        <v>76</v>
      </c>
      <c r="K222" s="66" t="s">
        <v>68</v>
      </c>
      <c r="L222" s="62" t="s">
        <v>1002</v>
      </c>
      <c r="M222" s="62" t="s">
        <v>1003</v>
      </c>
      <c r="N222" s="68">
        <v>3839109</v>
      </c>
      <c r="O222" s="69" t="s">
        <v>1004</v>
      </c>
      <c r="P222" s="65" t="s">
        <v>1020</v>
      </c>
      <c r="Q222" s="65" t="s">
        <v>1075</v>
      </c>
      <c r="R222" s="65" t="s">
        <v>1021</v>
      </c>
      <c r="S222" s="65" t="s">
        <v>1022</v>
      </c>
      <c r="T222" s="65" t="s">
        <v>1070</v>
      </c>
      <c r="U222" s="70" t="s">
        <v>1071</v>
      </c>
      <c r="V222" s="71"/>
      <c r="W222" s="72"/>
      <c r="X222" s="73"/>
      <c r="Y222" s="74"/>
      <c r="Z222" s="74"/>
      <c r="AA222" s="75" t="str">
        <f t="shared" si="3"/>
        <v/>
      </c>
      <c r="AB222" s="70"/>
      <c r="AC222" s="70"/>
      <c r="AD222" s="70" t="s">
        <v>1103</v>
      </c>
      <c r="AE222" s="70"/>
      <c r="AF222" s="76"/>
      <c r="AG222" s="65"/>
    </row>
    <row r="223" spans="1:33" s="78" customFormat="1" ht="50.25" customHeight="1" x14ac:dyDescent="0.25">
      <c r="A223" s="61" t="s">
        <v>1000</v>
      </c>
      <c r="B223" s="62">
        <v>83101500</v>
      </c>
      <c r="C223" s="63" t="s">
        <v>1108</v>
      </c>
      <c r="D223" s="64">
        <v>43101</v>
      </c>
      <c r="E223" s="65" t="s">
        <v>855</v>
      </c>
      <c r="F223" s="66" t="s">
        <v>150</v>
      </c>
      <c r="G223" s="65" t="s">
        <v>533</v>
      </c>
      <c r="H223" s="67">
        <v>1877480013</v>
      </c>
      <c r="I223" s="67">
        <v>1877480013</v>
      </c>
      <c r="J223" s="66" t="s">
        <v>76</v>
      </c>
      <c r="K223" s="66" t="s">
        <v>68</v>
      </c>
      <c r="L223" s="62" t="s">
        <v>1002</v>
      </c>
      <c r="M223" s="62" t="s">
        <v>1003</v>
      </c>
      <c r="N223" s="68">
        <v>3839109</v>
      </c>
      <c r="O223" s="69" t="s">
        <v>1004</v>
      </c>
      <c r="P223" s="65" t="s">
        <v>1020</v>
      </c>
      <c r="Q223" s="65" t="s">
        <v>1075</v>
      </c>
      <c r="R223" s="65" t="s">
        <v>1021</v>
      </c>
      <c r="S223" s="65" t="s">
        <v>1022</v>
      </c>
      <c r="T223" s="65" t="s">
        <v>1070</v>
      </c>
      <c r="U223" s="70" t="s">
        <v>1071</v>
      </c>
      <c r="V223" s="71"/>
      <c r="W223" s="72"/>
      <c r="X223" s="73"/>
      <c r="Y223" s="74"/>
      <c r="Z223" s="74"/>
      <c r="AA223" s="75" t="str">
        <f t="shared" si="3"/>
        <v/>
      </c>
      <c r="AB223" s="70"/>
      <c r="AC223" s="70"/>
      <c r="AD223" s="70" t="s">
        <v>1103</v>
      </c>
      <c r="AE223" s="70"/>
      <c r="AF223" s="76"/>
      <c r="AG223" s="65"/>
    </row>
    <row r="224" spans="1:33" s="78" customFormat="1" ht="50.25" customHeight="1" x14ac:dyDescent="0.25">
      <c r="A224" s="61" t="s">
        <v>1000</v>
      </c>
      <c r="B224" s="62">
        <v>83101500</v>
      </c>
      <c r="C224" s="63" t="s">
        <v>1109</v>
      </c>
      <c r="D224" s="64">
        <v>43101</v>
      </c>
      <c r="E224" s="65" t="s">
        <v>855</v>
      </c>
      <c r="F224" s="66" t="s">
        <v>150</v>
      </c>
      <c r="G224" s="65" t="s">
        <v>533</v>
      </c>
      <c r="H224" s="67">
        <v>1657631630</v>
      </c>
      <c r="I224" s="67">
        <v>1657631630</v>
      </c>
      <c r="J224" s="66" t="s">
        <v>76</v>
      </c>
      <c r="K224" s="66" t="s">
        <v>68</v>
      </c>
      <c r="L224" s="62" t="s">
        <v>1002</v>
      </c>
      <c r="M224" s="62" t="s">
        <v>1003</v>
      </c>
      <c r="N224" s="68">
        <v>3839109</v>
      </c>
      <c r="O224" s="69" t="s">
        <v>1004</v>
      </c>
      <c r="P224" s="65" t="s">
        <v>1020</v>
      </c>
      <c r="Q224" s="65" t="s">
        <v>1075</v>
      </c>
      <c r="R224" s="65" t="s">
        <v>1021</v>
      </c>
      <c r="S224" s="65" t="s">
        <v>1022</v>
      </c>
      <c r="T224" s="65" t="s">
        <v>1070</v>
      </c>
      <c r="U224" s="70" t="s">
        <v>1071</v>
      </c>
      <c r="V224" s="71"/>
      <c r="W224" s="72"/>
      <c r="X224" s="73"/>
      <c r="Y224" s="74"/>
      <c r="Z224" s="74"/>
      <c r="AA224" s="75" t="str">
        <f t="shared" si="3"/>
        <v/>
      </c>
      <c r="AB224" s="70"/>
      <c r="AC224" s="70"/>
      <c r="AD224" s="70" t="s">
        <v>1103</v>
      </c>
      <c r="AE224" s="70"/>
      <c r="AF224" s="76"/>
      <c r="AG224" s="65"/>
    </row>
    <row r="225" spans="1:33" s="78" customFormat="1" ht="50.25" customHeight="1" x14ac:dyDescent="0.25">
      <c r="A225" s="61" t="s">
        <v>1000</v>
      </c>
      <c r="B225" s="62">
        <v>83101500</v>
      </c>
      <c r="C225" s="63" t="s">
        <v>1110</v>
      </c>
      <c r="D225" s="64">
        <v>43101</v>
      </c>
      <c r="E225" s="65" t="s">
        <v>855</v>
      </c>
      <c r="F225" s="66" t="s">
        <v>150</v>
      </c>
      <c r="G225" s="65" t="s">
        <v>533</v>
      </c>
      <c r="H225" s="67">
        <v>938907298</v>
      </c>
      <c r="I225" s="67">
        <v>938907298</v>
      </c>
      <c r="J225" s="66" t="s">
        <v>76</v>
      </c>
      <c r="K225" s="66" t="s">
        <v>68</v>
      </c>
      <c r="L225" s="62" t="s">
        <v>1002</v>
      </c>
      <c r="M225" s="62" t="s">
        <v>1003</v>
      </c>
      <c r="N225" s="68">
        <v>3839109</v>
      </c>
      <c r="O225" s="69" t="s">
        <v>1004</v>
      </c>
      <c r="P225" s="65" t="s">
        <v>1092</v>
      </c>
      <c r="Q225" s="65" t="s">
        <v>1111</v>
      </c>
      <c r="R225" s="65" t="s">
        <v>1094</v>
      </c>
      <c r="S225" s="65" t="s">
        <v>1095</v>
      </c>
      <c r="T225" s="65" t="s">
        <v>1112</v>
      </c>
      <c r="U225" s="70" t="s">
        <v>1113</v>
      </c>
      <c r="V225" s="71"/>
      <c r="W225" s="72"/>
      <c r="X225" s="73"/>
      <c r="Y225" s="74"/>
      <c r="Z225" s="74"/>
      <c r="AA225" s="75" t="str">
        <f t="shared" si="3"/>
        <v/>
      </c>
      <c r="AB225" s="70"/>
      <c r="AC225" s="70"/>
      <c r="AD225" s="70" t="s">
        <v>1103</v>
      </c>
      <c r="AE225" s="70"/>
      <c r="AF225" s="76"/>
      <c r="AG225" s="65"/>
    </row>
    <row r="226" spans="1:33" s="78" customFormat="1" ht="50.25" customHeight="1" x14ac:dyDescent="0.25">
      <c r="A226" s="61" t="s">
        <v>1000</v>
      </c>
      <c r="B226" s="62">
        <v>83101500</v>
      </c>
      <c r="C226" s="63" t="s">
        <v>1114</v>
      </c>
      <c r="D226" s="64">
        <v>43101</v>
      </c>
      <c r="E226" s="65" t="s">
        <v>855</v>
      </c>
      <c r="F226" s="66" t="s">
        <v>150</v>
      </c>
      <c r="G226" s="65" t="s">
        <v>533</v>
      </c>
      <c r="H226" s="67">
        <v>3286221363</v>
      </c>
      <c r="I226" s="67">
        <v>3286221363</v>
      </c>
      <c r="J226" s="66" t="s">
        <v>76</v>
      </c>
      <c r="K226" s="66" t="s">
        <v>68</v>
      </c>
      <c r="L226" s="62" t="s">
        <v>1002</v>
      </c>
      <c r="M226" s="62" t="s">
        <v>1003</v>
      </c>
      <c r="N226" s="68">
        <v>3839109</v>
      </c>
      <c r="O226" s="69" t="s">
        <v>1004</v>
      </c>
      <c r="P226" s="65" t="s">
        <v>1115</v>
      </c>
      <c r="Q226" s="65" t="s">
        <v>1116</v>
      </c>
      <c r="R226" s="65" t="s">
        <v>1117</v>
      </c>
      <c r="S226" s="65" t="s">
        <v>1118</v>
      </c>
      <c r="T226" s="65" t="s">
        <v>1112</v>
      </c>
      <c r="U226" s="70" t="s">
        <v>1113</v>
      </c>
      <c r="V226" s="71"/>
      <c r="W226" s="72"/>
      <c r="X226" s="73"/>
      <c r="Y226" s="74"/>
      <c r="Z226" s="74"/>
      <c r="AA226" s="75" t="str">
        <f t="shared" si="3"/>
        <v/>
      </c>
      <c r="AB226" s="70"/>
      <c r="AC226" s="70"/>
      <c r="AD226" s="70" t="s">
        <v>1103</v>
      </c>
      <c r="AE226" s="70"/>
      <c r="AF226" s="76"/>
      <c r="AG226" s="65"/>
    </row>
    <row r="227" spans="1:33" s="78" customFormat="1" ht="50.25" customHeight="1" x14ac:dyDescent="0.25">
      <c r="A227" s="61" t="s">
        <v>1000</v>
      </c>
      <c r="B227" s="62">
        <v>83101500</v>
      </c>
      <c r="C227" s="63" t="s">
        <v>1119</v>
      </c>
      <c r="D227" s="64">
        <v>43101</v>
      </c>
      <c r="E227" s="65" t="s">
        <v>855</v>
      </c>
      <c r="F227" s="66" t="s">
        <v>150</v>
      </c>
      <c r="G227" s="65" t="s">
        <v>533</v>
      </c>
      <c r="H227" s="67">
        <v>1064273831</v>
      </c>
      <c r="I227" s="67">
        <v>1064273831</v>
      </c>
      <c r="J227" s="66" t="s">
        <v>76</v>
      </c>
      <c r="K227" s="66" t="s">
        <v>68</v>
      </c>
      <c r="L227" s="62" t="s">
        <v>1002</v>
      </c>
      <c r="M227" s="62" t="s">
        <v>1003</v>
      </c>
      <c r="N227" s="68">
        <v>3839109</v>
      </c>
      <c r="O227" s="69" t="s">
        <v>1004</v>
      </c>
      <c r="P227" s="65" t="s">
        <v>1115</v>
      </c>
      <c r="Q227" s="65" t="s">
        <v>1116</v>
      </c>
      <c r="R227" s="65" t="s">
        <v>1117</v>
      </c>
      <c r="S227" s="65" t="s">
        <v>1118</v>
      </c>
      <c r="T227" s="65" t="s">
        <v>1112</v>
      </c>
      <c r="U227" s="70" t="s">
        <v>1113</v>
      </c>
      <c r="V227" s="71"/>
      <c r="W227" s="72"/>
      <c r="X227" s="73"/>
      <c r="Y227" s="74"/>
      <c r="Z227" s="74"/>
      <c r="AA227" s="75" t="str">
        <f t="shared" si="3"/>
        <v/>
      </c>
      <c r="AB227" s="70"/>
      <c r="AC227" s="70"/>
      <c r="AD227" s="70" t="s">
        <v>1103</v>
      </c>
      <c r="AE227" s="70"/>
      <c r="AF227" s="76"/>
      <c r="AG227" s="65"/>
    </row>
    <row r="228" spans="1:33" s="78" customFormat="1" ht="50.25" customHeight="1" x14ac:dyDescent="0.25">
      <c r="A228" s="61" t="s">
        <v>1000</v>
      </c>
      <c r="B228" s="62">
        <v>83101500</v>
      </c>
      <c r="C228" s="63" t="s">
        <v>1120</v>
      </c>
      <c r="D228" s="64">
        <v>43101</v>
      </c>
      <c r="E228" s="65" t="s">
        <v>855</v>
      </c>
      <c r="F228" s="66" t="s">
        <v>150</v>
      </c>
      <c r="G228" s="65" t="s">
        <v>533</v>
      </c>
      <c r="H228" s="67">
        <v>2000000000</v>
      </c>
      <c r="I228" s="67">
        <v>2000000000</v>
      </c>
      <c r="J228" s="66" t="s">
        <v>76</v>
      </c>
      <c r="K228" s="66" t="s">
        <v>68</v>
      </c>
      <c r="L228" s="62" t="s">
        <v>1002</v>
      </c>
      <c r="M228" s="62" t="s">
        <v>1003</v>
      </c>
      <c r="N228" s="68">
        <v>3839109</v>
      </c>
      <c r="O228" s="69" t="s">
        <v>1004</v>
      </c>
      <c r="P228" s="65" t="s">
        <v>1115</v>
      </c>
      <c r="Q228" s="65" t="s">
        <v>1116</v>
      </c>
      <c r="R228" s="65" t="s">
        <v>1117</v>
      </c>
      <c r="S228" s="65" t="s">
        <v>1118</v>
      </c>
      <c r="T228" s="65" t="s">
        <v>1112</v>
      </c>
      <c r="U228" s="70" t="s">
        <v>1113</v>
      </c>
      <c r="V228" s="71"/>
      <c r="W228" s="72"/>
      <c r="X228" s="73"/>
      <c r="Y228" s="74"/>
      <c r="Z228" s="74"/>
      <c r="AA228" s="75" t="str">
        <f t="shared" si="3"/>
        <v/>
      </c>
      <c r="AB228" s="70"/>
      <c r="AC228" s="70"/>
      <c r="AD228" s="70" t="s">
        <v>1103</v>
      </c>
      <c r="AE228" s="70"/>
      <c r="AF228" s="76"/>
      <c r="AG228" s="65"/>
    </row>
    <row r="229" spans="1:33" s="78" customFormat="1" ht="50.25" customHeight="1" x14ac:dyDescent="0.25">
      <c r="A229" s="61" t="s">
        <v>1000</v>
      </c>
      <c r="B229" s="62">
        <v>83101500</v>
      </c>
      <c r="C229" s="63" t="s">
        <v>1121</v>
      </c>
      <c r="D229" s="64">
        <v>43101</v>
      </c>
      <c r="E229" s="65" t="s">
        <v>855</v>
      </c>
      <c r="F229" s="66" t="s">
        <v>150</v>
      </c>
      <c r="G229" s="65" t="s">
        <v>533</v>
      </c>
      <c r="H229" s="67">
        <v>3753231160</v>
      </c>
      <c r="I229" s="67">
        <v>3753231160</v>
      </c>
      <c r="J229" s="66" t="s">
        <v>76</v>
      </c>
      <c r="K229" s="66" t="s">
        <v>68</v>
      </c>
      <c r="L229" s="62" t="s">
        <v>1002</v>
      </c>
      <c r="M229" s="62" t="s">
        <v>1003</v>
      </c>
      <c r="N229" s="68">
        <v>3839109</v>
      </c>
      <c r="O229" s="69" t="s">
        <v>1004</v>
      </c>
      <c r="P229" s="65" t="s">
        <v>1115</v>
      </c>
      <c r="Q229" s="65" t="s">
        <v>1122</v>
      </c>
      <c r="R229" s="65" t="s">
        <v>1117</v>
      </c>
      <c r="S229" s="65" t="s">
        <v>1118</v>
      </c>
      <c r="T229" s="65" t="s">
        <v>1112</v>
      </c>
      <c r="U229" s="70" t="s">
        <v>1113</v>
      </c>
      <c r="V229" s="71"/>
      <c r="W229" s="72"/>
      <c r="X229" s="73"/>
      <c r="Y229" s="74"/>
      <c r="Z229" s="74"/>
      <c r="AA229" s="75" t="str">
        <f t="shared" si="3"/>
        <v/>
      </c>
      <c r="AB229" s="70"/>
      <c r="AC229" s="70"/>
      <c r="AD229" s="70" t="s">
        <v>1103</v>
      </c>
      <c r="AE229" s="70"/>
      <c r="AF229" s="76"/>
      <c r="AG229" s="65"/>
    </row>
    <row r="230" spans="1:33" s="78" customFormat="1" ht="50.25" customHeight="1" x14ac:dyDescent="0.25">
      <c r="A230" s="61" t="s">
        <v>1000</v>
      </c>
      <c r="B230" s="62">
        <v>83101500</v>
      </c>
      <c r="C230" s="63" t="s">
        <v>1123</v>
      </c>
      <c r="D230" s="64">
        <v>43115</v>
      </c>
      <c r="E230" s="65" t="s">
        <v>855</v>
      </c>
      <c r="F230" s="66" t="s">
        <v>150</v>
      </c>
      <c r="G230" s="65" t="s">
        <v>533</v>
      </c>
      <c r="H230" s="67">
        <v>6000000000</v>
      </c>
      <c r="I230" s="67">
        <v>6000000000</v>
      </c>
      <c r="J230" s="66" t="s">
        <v>76</v>
      </c>
      <c r="K230" s="66" t="s">
        <v>68</v>
      </c>
      <c r="L230" s="62" t="s">
        <v>1002</v>
      </c>
      <c r="M230" s="62" t="s">
        <v>1003</v>
      </c>
      <c r="N230" s="68">
        <v>3839109</v>
      </c>
      <c r="O230" s="69" t="s">
        <v>1004</v>
      </c>
      <c r="P230" s="65" t="s">
        <v>1060</v>
      </c>
      <c r="Q230" s="65" t="s">
        <v>1124</v>
      </c>
      <c r="R230" s="65" t="s">
        <v>1062</v>
      </c>
      <c r="S230" s="65" t="s">
        <v>1063</v>
      </c>
      <c r="T230" s="65" t="s">
        <v>1064</v>
      </c>
      <c r="U230" s="70" t="s">
        <v>1065</v>
      </c>
      <c r="V230" s="71"/>
      <c r="W230" s="72"/>
      <c r="X230" s="73"/>
      <c r="Y230" s="74"/>
      <c r="Z230" s="74"/>
      <c r="AA230" s="75" t="str">
        <f t="shared" si="3"/>
        <v/>
      </c>
      <c r="AB230" s="70"/>
      <c r="AC230" s="70"/>
      <c r="AD230" s="70" t="s">
        <v>1103</v>
      </c>
      <c r="AE230" s="70"/>
      <c r="AF230" s="76"/>
      <c r="AG230" s="65"/>
    </row>
    <row r="231" spans="1:33" s="78" customFormat="1" ht="50.25" customHeight="1" x14ac:dyDescent="0.25">
      <c r="A231" s="61" t="s">
        <v>1000</v>
      </c>
      <c r="B231" s="62">
        <v>81101516</v>
      </c>
      <c r="C231" s="63" t="s">
        <v>1125</v>
      </c>
      <c r="D231" s="64">
        <v>43095</v>
      </c>
      <c r="E231" s="65" t="s">
        <v>145</v>
      </c>
      <c r="F231" s="66" t="s">
        <v>1126</v>
      </c>
      <c r="G231" s="65" t="s">
        <v>533</v>
      </c>
      <c r="H231" s="67">
        <v>843836673</v>
      </c>
      <c r="I231" s="67">
        <v>843836673</v>
      </c>
      <c r="J231" s="66" t="s">
        <v>76</v>
      </c>
      <c r="K231" s="66" t="s">
        <v>68</v>
      </c>
      <c r="L231" s="62" t="s">
        <v>1002</v>
      </c>
      <c r="M231" s="62" t="s">
        <v>1003</v>
      </c>
      <c r="N231" s="68">
        <v>3839109</v>
      </c>
      <c r="O231" s="69" t="s">
        <v>1004</v>
      </c>
      <c r="P231" s="65" t="s">
        <v>1060</v>
      </c>
      <c r="Q231" s="65" t="s">
        <v>68</v>
      </c>
      <c r="R231" s="65" t="s">
        <v>1062</v>
      </c>
      <c r="S231" s="65" t="s">
        <v>1063</v>
      </c>
      <c r="T231" s="65" t="s">
        <v>1064</v>
      </c>
      <c r="U231" s="70" t="s">
        <v>1127</v>
      </c>
      <c r="V231" s="71" t="s">
        <v>1128</v>
      </c>
      <c r="W231" s="72" t="s">
        <v>1129</v>
      </c>
      <c r="X231" s="73">
        <v>43115</v>
      </c>
      <c r="Y231" s="74"/>
      <c r="Z231" s="74"/>
      <c r="AA231" s="75">
        <f t="shared" si="3"/>
        <v>0.33</v>
      </c>
      <c r="AB231" s="70"/>
      <c r="AC231" s="70" t="s">
        <v>552</v>
      </c>
      <c r="AD231" s="70" t="s">
        <v>1103</v>
      </c>
      <c r="AE231" s="70"/>
      <c r="AF231" s="76"/>
      <c r="AG231" s="65"/>
    </row>
    <row r="232" spans="1:33" s="78" customFormat="1" ht="50.25" customHeight="1" x14ac:dyDescent="0.25">
      <c r="A232" s="61" t="s">
        <v>1000</v>
      </c>
      <c r="B232" s="62">
        <v>83101500</v>
      </c>
      <c r="C232" s="63" t="s">
        <v>1130</v>
      </c>
      <c r="D232" s="64">
        <v>43157</v>
      </c>
      <c r="E232" s="65" t="s">
        <v>925</v>
      </c>
      <c r="F232" s="66" t="s">
        <v>150</v>
      </c>
      <c r="G232" s="65" t="s">
        <v>533</v>
      </c>
      <c r="H232" s="67">
        <v>5066290967</v>
      </c>
      <c r="I232" s="67">
        <v>5066290967</v>
      </c>
      <c r="J232" s="66" t="s">
        <v>76</v>
      </c>
      <c r="K232" s="66" t="s">
        <v>68</v>
      </c>
      <c r="L232" s="62" t="s">
        <v>1002</v>
      </c>
      <c r="M232" s="62" t="s">
        <v>1003</v>
      </c>
      <c r="N232" s="68">
        <v>3839109</v>
      </c>
      <c r="O232" s="69" t="s">
        <v>1004</v>
      </c>
      <c r="P232" s="65" t="s">
        <v>1060</v>
      </c>
      <c r="Q232" s="65" t="s">
        <v>1131</v>
      </c>
      <c r="R232" s="65" t="s">
        <v>1062</v>
      </c>
      <c r="S232" s="65" t="s">
        <v>1063</v>
      </c>
      <c r="T232" s="65" t="s">
        <v>1064</v>
      </c>
      <c r="U232" s="70" t="s">
        <v>1071</v>
      </c>
      <c r="V232" s="71" t="s">
        <v>1132</v>
      </c>
      <c r="W232" s="72" t="s">
        <v>1129</v>
      </c>
      <c r="X232" s="73"/>
      <c r="Y232" s="74"/>
      <c r="Z232" s="74"/>
      <c r="AA232" s="75">
        <f t="shared" si="3"/>
        <v>0</v>
      </c>
      <c r="AB232" s="70"/>
      <c r="AC232" s="70" t="s">
        <v>111</v>
      </c>
      <c r="AD232" s="70" t="s">
        <v>1103</v>
      </c>
      <c r="AE232" s="70"/>
      <c r="AF232" s="76"/>
      <c r="AG232" s="65"/>
    </row>
    <row r="233" spans="1:33" s="78" customFormat="1" ht="50.25" customHeight="1" x14ac:dyDescent="0.25">
      <c r="A233" s="61" t="s">
        <v>1000</v>
      </c>
      <c r="B233" s="62" t="s">
        <v>1133</v>
      </c>
      <c r="C233" s="63" t="s">
        <v>1134</v>
      </c>
      <c r="D233" s="64">
        <v>43171</v>
      </c>
      <c r="E233" s="65" t="s">
        <v>1135</v>
      </c>
      <c r="F233" s="66" t="s">
        <v>1126</v>
      </c>
      <c r="G233" s="65" t="s">
        <v>533</v>
      </c>
      <c r="H233" s="67">
        <v>665290064</v>
      </c>
      <c r="I233" s="67">
        <v>665290064</v>
      </c>
      <c r="J233" s="66" t="s">
        <v>76</v>
      </c>
      <c r="K233" s="66" t="s">
        <v>68</v>
      </c>
      <c r="L233" s="62" t="s">
        <v>1002</v>
      </c>
      <c r="M233" s="62" t="s">
        <v>1003</v>
      </c>
      <c r="N233" s="68" t="s">
        <v>1059</v>
      </c>
      <c r="O233" s="69" t="s">
        <v>1004</v>
      </c>
      <c r="P233" s="65" t="s">
        <v>1020</v>
      </c>
      <c r="Q233" s="65" t="s">
        <v>68</v>
      </c>
      <c r="R233" s="65" t="s">
        <v>1021</v>
      </c>
      <c r="S233" s="65" t="s">
        <v>1022</v>
      </c>
      <c r="T233" s="65" t="s">
        <v>1070</v>
      </c>
      <c r="U233" s="70" t="s">
        <v>1127</v>
      </c>
      <c r="V233" s="71" t="s">
        <v>1136</v>
      </c>
      <c r="W233" s="72" t="s">
        <v>1129</v>
      </c>
      <c r="X233" s="73">
        <v>43171</v>
      </c>
      <c r="Y233" s="74" t="s">
        <v>1137</v>
      </c>
      <c r="Z233" s="74" t="s">
        <v>1138</v>
      </c>
      <c r="AA233" s="75">
        <f t="shared" si="3"/>
        <v>1</v>
      </c>
      <c r="AB233" s="70" t="s">
        <v>1139</v>
      </c>
      <c r="AC233" s="70" t="s">
        <v>61</v>
      </c>
      <c r="AD233" s="70" t="s">
        <v>1140</v>
      </c>
      <c r="AE233" s="70" t="s">
        <v>1141</v>
      </c>
      <c r="AF233" s="76" t="s">
        <v>63</v>
      </c>
      <c r="AG233" s="65" t="s">
        <v>1012</v>
      </c>
    </row>
    <row r="234" spans="1:33" s="78" customFormat="1" ht="50.25" customHeight="1" x14ac:dyDescent="0.25">
      <c r="A234" s="61" t="s">
        <v>1000</v>
      </c>
      <c r="B234" s="62" t="s">
        <v>1133</v>
      </c>
      <c r="C234" s="63" t="s">
        <v>1142</v>
      </c>
      <c r="D234" s="64">
        <v>43160</v>
      </c>
      <c r="E234" s="65" t="s">
        <v>852</v>
      </c>
      <c r="F234" s="66" t="s">
        <v>1126</v>
      </c>
      <c r="G234" s="65" t="s">
        <v>533</v>
      </c>
      <c r="H234" s="67">
        <v>936963976</v>
      </c>
      <c r="I234" s="67">
        <v>936963976</v>
      </c>
      <c r="J234" s="66" t="s">
        <v>76</v>
      </c>
      <c r="K234" s="66" t="s">
        <v>68</v>
      </c>
      <c r="L234" s="62" t="s">
        <v>1002</v>
      </c>
      <c r="M234" s="62" t="s">
        <v>1003</v>
      </c>
      <c r="N234" s="68" t="s">
        <v>1059</v>
      </c>
      <c r="O234" s="69" t="s">
        <v>1004</v>
      </c>
      <c r="P234" s="65" t="s">
        <v>1020</v>
      </c>
      <c r="Q234" s="65" t="s">
        <v>68</v>
      </c>
      <c r="R234" s="65" t="s">
        <v>1021</v>
      </c>
      <c r="S234" s="65" t="s">
        <v>1022</v>
      </c>
      <c r="T234" s="65" t="s">
        <v>1070</v>
      </c>
      <c r="U234" s="70" t="s">
        <v>1127</v>
      </c>
      <c r="V234" s="71" t="s">
        <v>1143</v>
      </c>
      <c r="W234" s="72" t="s">
        <v>1129</v>
      </c>
      <c r="X234" s="73"/>
      <c r="Y234" s="74"/>
      <c r="Z234" s="74"/>
      <c r="AA234" s="75">
        <f t="shared" si="3"/>
        <v>0</v>
      </c>
      <c r="AB234" s="70"/>
      <c r="AC234" s="70" t="s">
        <v>111</v>
      </c>
      <c r="AD234" s="70" t="s">
        <v>1103</v>
      </c>
      <c r="AE234" s="70"/>
      <c r="AF234" s="76"/>
      <c r="AG234" s="65"/>
    </row>
    <row r="235" spans="1:33" s="78" customFormat="1" ht="50.25" customHeight="1" x14ac:dyDescent="0.25">
      <c r="A235" s="61" t="s">
        <v>1000</v>
      </c>
      <c r="B235" s="62" t="s">
        <v>1144</v>
      </c>
      <c r="C235" s="63" t="s">
        <v>1145</v>
      </c>
      <c r="D235" s="64">
        <v>43217</v>
      </c>
      <c r="E235" s="65" t="s">
        <v>918</v>
      </c>
      <c r="F235" s="66" t="s">
        <v>75</v>
      </c>
      <c r="G235" s="65" t="s">
        <v>241</v>
      </c>
      <c r="H235" s="67">
        <v>23779475</v>
      </c>
      <c r="I235" s="67">
        <v>23779475</v>
      </c>
      <c r="J235" s="66" t="s">
        <v>76</v>
      </c>
      <c r="K235" s="66" t="s">
        <v>68</v>
      </c>
      <c r="L235" s="62" t="s">
        <v>1002</v>
      </c>
      <c r="M235" s="62" t="s">
        <v>1003</v>
      </c>
      <c r="N235" s="68" t="s">
        <v>1059</v>
      </c>
      <c r="O235" s="69" t="s">
        <v>1004</v>
      </c>
      <c r="P235" s="65" t="s">
        <v>1020</v>
      </c>
      <c r="Q235" s="65" t="s">
        <v>1069</v>
      </c>
      <c r="R235" s="65" t="s">
        <v>1021</v>
      </c>
      <c r="S235" s="65" t="s">
        <v>1022</v>
      </c>
      <c r="T235" s="65" t="s">
        <v>1070</v>
      </c>
      <c r="U235" s="70" t="s">
        <v>1071</v>
      </c>
      <c r="V235" s="71"/>
      <c r="W235" s="72" t="s">
        <v>1146</v>
      </c>
      <c r="X235" s="73"/>
      <c r="Y235" s="74"/>
      <c r="Z235" s="74"/>
      <c r="AA235" s="75">
        <f t="shared" si="3"/>
        <v>0</v>
      </c>
      <c r="AB235" s="70"/>
      <c r="AC235" s="70" t="s">
        <v>552</v>
      </c>
      <c r="AD235" s="70" t="s">
        <v>1066</v>
      </c>
      <c r="AE235" s="70" t="s">
        <v>1073</v>
      </c>
      <c r="AF235" s="76" t="s">
        <v>63</v>
      </c>
      <c r="AG235" s="65" t="s">
        <v>1012</v>
      </c>
    </row>
    <row r="236" spans="1:33" s="78" customFormat="1" ht="50.25" customHeight="1" x14ac:dyDescent="0.25">
      <c r="A236" s="61" t="s">
        <v>1000</v>
      </c>
      <c r="B236" s="62" t="s">
        <v>1133</v>
      </c>
      <c r="C236" s="63" t="s">
        <v>1147</v>
      </c>
      <c r="D236" s="64">
        <v>43221</v>
      </c>
      <c r="E236" s="65" t="s">
        <v>1148</v>
      </c>
      <c r="F236" s="66" t="s">
        <v>1126</v>
      </c>
      <c r="G236" s="65" t="s">
        <v>533</v>
      </c>
      <c r="H236" s="67">
        <v>1130745155</v>
      </c>
      <c r="I236" s="67">
        <v>1130745155</v>
      </c>
      <c r="J236" s="66" t="s">
        <v>76</v>
      </c>
      <c r="K236" s="66" t="s">
        <v>68</v>
      </c>
      <c r="L236" s="62" t="s">
        <v>1002</v>
      </c>
      <c r="M236" s="62" t="s">
        <v>1003</v>
      </c>
      <c r="N236" s="68" t="s">
        <v>1059</v>
      </c>
      <c r="O236" s="69" t="s">
        <v>1004</v>
      </c>
      <c r="P236" s="65" t="s">
        <v>1060</v>
      </c>
      <c r="Q236" s="65" t="s">
        <v>68</v>
      </c>
      <c r="R236" s="65" t="s">
        <v>1062</v>
      </c>
      <c r="S236" s="65" t="s">
        <v>1149</v>
      </c>
      <c r="T236" s="65" t="s">
        <v>1150</v>
      </c>
      <c r="U236" s="70" t="s">
        <v>1150</v>
      </c>
      <c r="V236" s="71" t="s">
        <v>1151</v>
      </c>
      <c r="W236" s="72" t="s">
        <v>1129</v>
      </c>
      <c r="X236" s="73">
        <v>43228</v>
      </c>
      <c r="Y236" s="74"/>
      <c r="Z236" s="74"/>
      <c r="AA236" s="75">
        <f t="shared" si="3"/>
        <v>0.33</v>
      </c>
      <c r="AB236" s="70"/>
      <c r="AC236" s="70" t="s">
        <v>552</v>
      </c>
      <c r="AD236" s="70" t="s">
        <v>1103</v>
      </c>
      <c r="AE236" s="70"/>
      <c r="AF236" s="76" t="s">
        <v>63</v>
      </c>
      <c r="AG236" s="65" t="s">
        <v>1012</v>
      </c>
    </row>
    <row r="237" spans="1:33" s="78" customFormat="1" ht="50.25" customHeight="1" x14ac:dyDescent="0.25">
      <c r="A237" s="61" t="s">
        <v>1000</v>
      </c>
      <c r="B237" s="62" t="s">
        <v>1133</v>
      </c>
      <c r="C237" s="63" t="s">
        <v>1152</v>
      </c>
      <c r="D237" s="64">
        <v>43221</v>
      </c>
      <c r="E237" s="65" t="s">
        <v>231</v>
      </c>
      <c r="F237" s="66" t="s">
        <v>1126</v>
      </c>
      <c r="G237" s="65" t="s">
        <v>533</v>
      </c>
      <c r="H237" s="67">
        <v>373361678</v>
      </c>
      <c r="I237" s="67">
        <v>373361678</v>
      </c>
      <c r="J237" s="66" t="s">
        <v>76</v>
      </c>
      <c r="K237" s="66" t="s">
        <v>68</v>
      </c>
      <c r="L237" s="62" t="s">
        <v>1002</v>
      </c>
      <c r="M237" s="62" t="s">
        <v>1003</v>
      </c>
      <c r="N237" s="68" t="s">
        <v>1059</v>
      </c>
      <c r="O237" s="69" t="s">
        <v>1004</v>
      </c>
      <c r="P237" s="65" t="s">
        <v>1060</v>
      </c>
      <c r="Q237" s="65" t="s">
        <v>68</v>
      </c>
      <c r="R237" s="65" t="s">
        <v>1062</v>
      </c>
      <c r="S237" s="65" t="s">
        <v>1063</v>
      </c>
      <c r="T237" s="65" t="s">
        <v>1064</v>
      </c>
      <c r="U237" s="70" t="s">
        <v>1150</v>
      </c>
      <c r="V237" s="71" t="s">
        <v>1153</v>
      </c>
      <c r="W237" s="72" t="s">
        <v>1129</v>
      </c>
      <c r="X237" s="73"/>
      <c r="Y237" s="74"/>
      <c r="Z237" s="74"/>
      <c r="AA237" s="75">
        <f t="shared" si="3"/>
        <v>0</v>
      </c>
      <c r="AB237" s="70"/>
      <c r="AC237" s="70" t="s">
        <v>552</v>
      </c>
      <c r="AD237" s="70" t="s">
        <v>1103</v>
      </c>
      <c r="AE237" s="70"/>
      <c r="AF237" s="76" t="s">
        <v>63</v>
      </c>
      <c r="AG237" s="65" t="s">
        <v>1012</v>
      </c>
    </row>
    <row r="238" spans="1:33" s="78" customFormat="1" ht="50.25" customHeight="1" x14ac:dyDescent="0.25">
      <c r="A238" s="61" t="s">
        <v>1000</v>
      </c>
      <c r="B238" s="62" t="s">
        <v>1057</v>
      </c>
      <c r="C238" s="63" t="s">
        <v>1154</v>
      </c>
      <c r="D238" s="64">
        <v>43256</v>
      </c>
      <c r="E238" s="65" t="s">
        <v>171</v>
      </c>
      <c r="F238" s="66" t="s">
        <v>81</v>
      </c>
      <c r="G238" s="65" t="s">
        <v>241</v>
      </c>
      <c r="H238" s="67">
        <v>362279164</v>
      </c>
      <c r="I238" s="67">
        <v>362279164</v>
      </c>
      <c r="J238" s="66" t="s">
        <v>76</v>
      </c>
      <c r="K238" s="66" t="s">
        <v>68</v>
      </c>
      <c r="L238" s="62" t="s">
        <v>1002</v>
      </c>
      <c r="M238" s="62" t="s">
        <v>1003</v>
      </c>
      <c r="N238" s="68" t="s">
        <v>1059</v>
      </c>
      <c r="O238" s="69" t="s">
        <v>1004</v>
      </c>
      <c r="P238" s="65" t="s">
        <v>1020</v>
      </c>
      <c r="Q238" s="65" t="s">
        <v>1069</v>
      </c>
      <c r="R238" s="65" t="s">
        <v>1021</v>
      </c>
      <c r="S238" s="65" t="s">
        <v>1022</v>
      </c>
      <c r="T238" s="65" t="s">
        <v>1070</v>
      </c>
      <c r="U238" s="70" t="s">
        <v>1071</v>
      </c>
      <c r="V238" s="71" t="s">
        <v>1155</v>
      </c>
      <c r="W238" s="72" t="s">
        <v>1156</v>
      </c>
      <c r="X238" s="73"/>
      <c r="Y238" s="74"/>
      <c r="Z238" s="74"/>
      <c r="AA238" s="75">
        <f t="shared" si="3"/>
        <v>0</v>
      </c>
      <c r="AB238" s="70"/>
      <c r="AC238" s="70" t="s">
        <v>552</v>
      </c>
      <c r="AD238" s="70" t="s">
        <v>1157</v>
      </c>
      <c r="AE238" s="70" t="s">
        <v>1158</v>
      </c>
      <c r="AF238" s="76" t="s">
        <v>63</v>
      </c>
      <c r="AG238" s="65" t="s">
        <v>1012</v>
      </c>
    </row>
    <row r="239" spans="1:33" s="78" customFormat="1" ht="50.25" customHeight="1" x14ac:dyDescent="0.25">
      <c r="A239" s="61" t="s">
        <v>1000</v>
      </c>
      <c r="B239" s="62" t="s">
        <v>1057</v>
      </c>
      <c r="C239" s="63" t="s">
        <v>1159</v>
      </c>
      <c r="D239" s="64">
        <v>43252</v>
      </c>
      <c r="E239" s="65" t="s">
        <v>171</v>
      </c>
      <c r="F239" s="66" t="s">
        <v>81</v>
      </c>
      <c r="G239" s="65" t="s">
        <v>241</v>
      </c>
      <c r="H239" s="67">
        <v>289627562</v>
      </c>
      <c r="I239" s="67">
        <v>289627562</v>
      </c>
      <c r="J239" s="66" t="s">
        <v>76</v>
      </c>
      <c r="K239" s="66" t="s">
        <v>68</v>
      </c>
      <c r="L239" s="62" t="s">
        <v>1002</v>
      </c>
      <c r="M239" s="62" t="s">
        <v>1003</v>
      </c>
      <c r="N239" s="68" t="s">
        <v>1059</v>
      </c>
      <c r="O239" s="69" t="s">
        <v>1004</v>
      </c>
      <c r="P239" s="65" t="s">
        <v>1020</v>
      </c>
      <c r="Q239" s="65" t="s">
        <v>1069</v>
      </c>
      <c r="R239" s="65" t="s">
        <v>1021</v>
      </c>
      <c r="S239" s="65" t="s">
        <v>1022</v>
      </c>
      <c r="T239" s="65" t="s">
        <v>1070</v>
      </c>
      <c r="U239" s="70" t="s">
        <v>1071</v>
      </c>
      <c r="V239" s="71" t="s">
        <v>1160</v>
      </c>
      <c r="W239" s="72" t="s">
        <v>1161</v>
      </c>
      <c r="X239" s="73"/>
      <c r="Y239" s="74"/>
      <c r="Z239" s="74"/>
      <c r="AA239" s="75">
        <f t="shared" si="3"/>
        <v>0</v>
      </c>
      <c r="AB239" s="70"/>
      <c r="AC239" s="70" t="s">
        <v>552</v>
      </c>
      <c r="AD239" s="70" t="s">
        <v>1157</v>
      </c>
      <c r="AE239" s="70" t="s">
        <v>1158</v>
      </c>
      <c r="AF239" s="76" t="s">
        <v>63</v>
      </c>
      <c r="AG239" s="65" t="s">
        <v>1012</v>
      </c>
    </row>
    <row r="240" spans="1:33" s="78" customFormat="1" ht="50.25" customHeight="1" x14ac:dyDescent="0.25">
      <c r="A240" s="61" t="s">
        <v>1000</v>
      </c>
      <c r="B240" s="62" t="s">
        <v>1162</v>
      </c>
      <c r="C240" s="63" t="s">
        <v>1163</v>
      </c>
      <c r="D240" s="64">
        <v>43252</v>
      </c>
      <c r="E240" s="65" t="s">
        <v>171</v>
      </c>
      <c r="F240" s="66" t="s">
        <v>47</v>
      </c>
      <c r="G240" s="65" t="s">
        <v>241</v>
      </c>
      <c r="H240" s="67">
        <v>300000000</v>
      </c>
      <c r="I240" s="67">
        <v>300000000</v>
      </c>
      <c r="J240" s="66" t="s">
        <v>76</v>
      </c>
      <c r="K240" s="66" t="s">
        <v>68</v>
      </c>
      <c r="L240" s="62" t="s">
        <v>1002</v>
      </c>
      <c r="M240" s="62" t="s">
        <v>1003</v>
      </c>
      <c r="N240" s="68" t="s">
        <v>1059</v>
      </c>
      <c r="O240" s="69" t="s">
        <v>1004</v>
      </c>
      <c r="P240" s="65" t="s">
        <v>1033</v>
      </c>
      <c r="Q240" s="65" t="s">
        <v>1034</v>
      </c>
      <c r="R240" s="65" t="s">
        <v>1035</v>
      </c>
      <c r="S240" s="65" t="s">
        <v>1036</v>
      </c>
      <c r="T240" s="65" t="s">
        <v>1037</v>
      </c>
      <c r="U240" s="70" t="s">
        <v>1038</v>
      </c>
      <c r="V240" s="71"/>
      <c r="W240" s="72" t="s">
        <v>1164</v>
      </c>
      <c r="X240" s="73"/>
      <c r="Y240" s="74"/>
      <c r="Z240" s="74"/>
      <c r="AA240" s="75">
        <f t="shared" si="3"/>
        <v>0</v>
      </c>
      <c r="AB240" s="70"/>
      <c r="AC240" s="70" t="s">
        <v>552</v>
      </c>
      <c r="AD240" s="70" t="s">
        <v>1165</v>
      </c>
      <c r="AE240" s="70" t="s">
        <v>1011</v>
      </c>
      <c r="AF240" s="76" t="s">
        <v>63</v>
      </c>
      <c r="AG240" s="65" t="s">
        <v>1012</v>
      </c>
    </row>
    <row r="241" spans="1:33" s="78" customFormat="1" ht="50.25" customHeight="1" x14ac:dyDescent="0.25">
      <c r="A241" s="61" t="s">
        <v>1000</v>
      </c>
      <c r="B241" s="62">
        <v>83101500</v>
      </c>
      <c r="C241" s="63" t="s">
        <v>1166</v>
      </c>
      <c r="D241" s="64">
        <v>43252</v>
      </c>
      <c r="E241" s="65" t="s">
        <v>1167</v>
      </c>
      <c r="F241" s="66" t="s">
        <v>150</v>
      </c>
      <c r="G241" s="65" t="s">
        <v>533</v>
      </c>
      <c r="H241" s="67">
        <v>904944570</v>
      </c>
      <c r="I241" s="67">
        <v>904944570</v>
      </c>
      <c r="J241" s="66" t="s">
        <v>76</v>
      </c>
      <c r="K241" s="66" t="s">
        <v>68</v>
      </c>
      <c r="L241" s="62" t="s">
        <v>1002</v>
      </c>
      <c r="M241" s="62" t="s">
        <v>1003</v>
      </c>
      <c r="N241" s="68" t="s">
        <v>1059</v>
      </c>
      <c r="O241" s="69" t="s">
        <v>1004</v>
      </c>
      <c r="P241" s="65" t="s">
        <v>1092</v>
      </c>
      <c r="Q241" s="65" t="s">
        <v>1168</v>
      </c>
      <c r="R241" s="65" t="s">
        <v>1169</v>
      </c>
      <c r="S241" s="65" t="s">
        <v>1095</v>
      </c>
      <c r="T241" s="65" t="s">
        <v>1112</v>
      </c>
      <c r="U241" s="70" t="s">
        <v>1113</v>
      </c>
      <c r="V241" s="71"/>
      <c r="W241" s="72" t="s">
        <v>1170</v>
      </c>
      <c r="X241" s="73"/>
      <c r="Y241" s="74"/>
      <c r="Z241" s="74"/>
      <c r="AA241" s="75">
        <f t="shared" si="3"/>
        <v>0</v>
      </c>
      <c r="AB241" s="70"/>
      <c r="AC241" s="70"/>
      <c r="AD241" s="70" t="s">
        <v>1171</v>
      </c>
      <c r="AE241" s="70"/>
      <c r="AF241" s="76" t="s">
        <v>63</v>
      </c>
      <c r="AG241" s="65" t="s">
        <v>1012</v>
      </c>
    </row>
    <row r="242" spans="1:33" s="78" customFormat="1" ht="50.25" customHeight="1" x14ac:dyDescent="0.25">
      <c r="A242" s="61" t="s">
        <v>1172</v>
      </c>
      <c r="B242" s="62">
        <v>95141500</v>
      </c>
      <c r="C242" s="63" t="s">
        <v>1173</v>
      </c>
      <c r="D242" s="64">
        <v>43136</v>
      </c>
      <c r="E242" s="65" t="s">
        <v>74</v>
      </c>
      <c r="F242" s="66" t="s">
        <v>1126</v>
      </c>
      <c r="G242" s="65" t="s">
        <v>241</v>
      </c>
      <c r="H242" s="67">
        <v>450000000</v>
      </c>
      <c r="I242" s="67">
        <v>450000000</v>
      </c>
      <c r="J242" s="66" t="s">
        <v>76</v>
      </c>
      <c r="K242" s="66" t="s">
        <v>68</v>
      </c>
      <c r="L242" s="62" t="s">
        <v>1174</v>
      </c>
      <c r="M242" s="62" t="s">
        <v>243</v>
      </c>
      <c r="N242" s="68" t="s">
        <v>1175</v>
      </c>
      <c r="O242" s="69" t="s">
        <v>1176</v>
      </c>
      <c r="P242" s="65" t="s">
        <v>1177</v>
      </c>
      <c r="Q242" s="65" t="s">
        <v>1178</v>
      </c>
      <c r="R242" s="65" t="s">
        <v>1177</v>
      </c>
      <c r="S242" s="65" t="s">
        <v>1179</v>
      </c>
      <c r="T242" s="65" t="s">
        <v>1180</v>
      </c>
      <c r="U242" s="70" t="s">
        <v>1180</v>
      </c>
      <c r="V242" s="71"/>
      <c r="W242" s="72"/>
      <c r="X242" s="73"/>
      <c r="Y242" s="74"/>
      <c r="Z242" s="74"/>
      <c r="AA242" s="75" t="str">
        <f t="shared" si="3"/>
        <v/>
      </c>
      <c r="AB242" s="70"/>
      <c r="AC242" s="70"/>
      <c r="AD242" s="70"/>
      <c r="AE242" s="70" t="s">
        <v>1181</v>
      </c>
      <c r="AF242" s="76" t="s">
        <v>63</v>
      </c>
      <c r="AG242" s="65" t="s">
        <v>1182</v>
      </c>
    </row>
    <row r="243" spans="1:33" s="78" customFormat="1" ht="50.25" customHeight="1" x14ac:dyDescent="0.25">
      <c r="A243" s="61" t="s">
        <v>1172</v>
      </c>
      <c r="B243" s="62">
        <v>95141500</v>
      </c>
      <c r="C243" s="63" t="s">
        <v>1183</v>
      </c>
      <c r="D243" s="64">
        <v>43160</v>
      </c>
      <c r="E243" s="65" t="s">
        <v>145</v>
      </c>
      <c r="F243" s="66" t="s">
        <v>75</v>
      </c>
      <c r="G243" s="65" t="s">
        <v>241</v>
      </c>
      <c r="H243" s="67">
        <v>78123738</v>
      </c>
      <c r="I243" s="67">
        <v>78123738</v>
      </c>
      <c r="J243" s="66" t="s">
        <v>76</v>
      </c>
      <c r="K243" s="66" t="s">
        <v>68</v>
      </c>
      <c r="L243" s="62" t="s">
        <v>1174</v>
      </c>
      <c r="M243" s="62" t="s">
        <v>243</v>
      </c>
      <c r="N243" s="68" t="s">
        <v>1175</v>
      </c>
      <c r="O243" s="69" t="s">
        <v>1176</v>
      </c>
      <c r="P243" s="65" t="s">
        <v>1177</v>
      </c>
      <c r="Q243" s="65" t="s">
        <v>1184</v>
      </c>
      <c r="R243" s="65" t="s">
        <v>1177</v>
      </c>
      <c r="S243" s="65" t="s">
        <v>1179</v>
      </c>
      <c r="T243" s="65" t="s">
        <v>1185</v>
      </c>
      <c r="U243" s="70" t="s">
        <v>1185</v>
      </c>
      <c r="V243" s="71">
        <v>8192</v>
      </c>
      <c r="W243" s="72">
        <v>4600008105</v>
      </c>
      <c r="X243" s="73">
        <v>43216</v>
      </c>
      <c r="Y243" s="74">
        <v>4600008105</v>
      </c>
      <c r="Z243" s="74">
        <v>4600008105</v>
      </c>
      <c r="AA243" s="75">
        <f t="shared" si="3"/>
        <v>1</v>
      </c>
      <c r="AB243" s="70" t="s">
        <v>1186</v>
      </c>
      <c r="AC243" s="70" t="s">
        <v>61</v>
      </c>
      <c r="AD243" s="70" t="s">
        <v>1187</v>
      </c>
      <c r="AE243" s="70" t="s">
        <v>1188</v>
      </c>
      <c r="AF243" s="76" t="s">
        <v>63</v>
      </c>
      <c r="AG243" s="65" t="s">
        <v>1182</v>
      </c>
    </row>
    <row r="244" spans="1:33" s="78" customFormat="1" ht="50.25" customHeight="1" x14ac:dyDescent="0.25">
      <c r="A244" s="61" t="s">
        <v>1172</v>
      </c>
      <c r="B244" s="62">
        <v>801000000</v>
      </c>
      <c r="C244" s="63" t="s">
        <v>1189</v>
      </c>
      <c r="D244" s="64">
        <v>43137</v>
      </c>
      <c r="E244" s="65" t="s">
        <v>145</v>
      </c>
      <c r="F244" s="66"/>
      <c r="G244" s="65" t="s">
        <v>241</v>
      </c>
      <c r="H244" s="67">
        <v>100000000</v>
      </c>
      <c r="I244" s="67">
        <v>100000000</v>
      </c>
      <c r="J244" s="66" t="s">
        <v>76</v>
      </c>
      <c r="K244" s="66" t="s">
        <v>68</v>
      </c>
      <c r="L244" s="62" t="s">
        <v>1174</v>
      </c>
      <c r="M244" s="62" t="s">
        <v>243</v>
      </c>
      <c r="N244" s="68" t="s">
        <v>1175</v>
      </c>
      <c r="O244" s="69" t="s">
        <v>1176</v>
      </c>
      <c r="P244" s="65" t="s">
        <v>1177</v>
      </c>
      <c r="Q244" s="65" t="s">
        <v>1190</v>
      </c>
      <c r="R244" s="65" t="s">
        <v>1177</v>
      </c>
      <c r="S244" s="65" t="s">
        <v>1179</v>
      </c>
      <c r="T244" s="65" t="s">
        <v>1190</v>
      </c>
      <c r="U244" s="70" t="s">
        <v>1190</v>
      </c>
      <c r="V244" s="71"/>
      <c r="W244" s="72"/>
      <c r="X244" s="73"/>
      <c r="Y244" s="74"/>
      <c r="Z244" s="74"/>
      <c r="AA244" s="75" t="str">
        <f t="shared" si="3"/>
        <v/>
      </c>
      <c r="AB244" s="70"/>
      <c r="AC244" s="70"/>
      <c r="AD244" s="70" t="s">
        <v>1191</v>
      </c>
      <c r="AE244" s="70" t="s">
        <v>1192</v>
      </c>
      <c r="AF244" s="76" t="s">
        <v>63</v>
      </c>
      <c r="AG244" s="65" t="s">
        <v>1182</v>
      </c>
    </row>
    <row r="245" spans="1:33" s="78" customFormat="1" ht="50.25" customHeight="1" x14ac:dyDescent="0.25">
      <c r="A245" s="61" t="s">
        <v>1172</v>
      </c>
      <c r="B245" s="62">
        <v>801000000</v>
      </c>
      <c r="C245" s="63" t="s">
        <v>1193</v>
      </c>
      <c r="D245" s="64">
        <v>43146</v>
      </c>
      <c r="E245" s="65" t="s">
        <v>74</v>
      </c>
      <c r="F245" s="66" t="s">
        <v>47</v>
      </c>
      <c r="G245" s="65" t="s">
        <v>241</v>
      </c>
      <c r="H245" s="67">
        <v>5859315</v>
      </c>
      <c r="I245" s="67">
        <v>5859315</v>
      </c>
      <c r="J245" s="66" t="s">
        <v>76</v>
      </c>
      <c r="K245" s="66" t="s">
        <v>68</v>
      </c>
      <c r="L245" s="62" t="s">
        <v>1174</v>
      </c>
      <c r="M245" s="62" t="s">
        <v>243</v>
      </c>
      <c r="N245" s="68" t="s">
        <v>1175</v>
      </c>
      <c r="O245" s="69" t="s">
        <v>1176</v>
      </c>
      <c r="P245" s="65" t="s">
        <v>1177</v>
      </c>
      <c r="Q245" s="65" t="s">
        <v>1194</v>
      </c>
      <c r="R245" s="65" t="s">
        <v>1177</v>
      </c>
      <c r="S245" s="65" t="s">
        <v>1179</v>
      </c>
      <c r="T245" s="65" t="s">
        <v>1194</v>
      </c>
      <c r="U245" s="70" t="s">
        <v>1194</v>
      </c>
      <c r="V245" s="71"/>
      <c r="W245" s="72"/>
      <c r="X245" s="73"/>
      <c r="Y245" s="74"/>
      <c r="Z245" s="74"/>
      <c r="AA245" s="75" t="str">
        <f t="shared" si="3"/>
        <v/>
      </c>
      <c r="AB245" s="70"/>
      <c r="AC245" s="70"/>
      <c r="AD245" s="70" t="s">
        <v>1195</v>
      </c>
      <c r="AE245" s="70" t="s">
        <v>1174</v>
      </c>
      <c r="AF245" s="76" t="s">
        <v>63</v>
      </c>
      <c r="AG245" s="65" t="s">
        <v>1196</v>
      </c>
    </row>
    <row r="246" spans="1:33" s="78" customFormat="1" ht="50.25" customHeight="1" x14ac:dyDescent="0.25">
      <c r="A246" s="61" t="s">
        <v>1172</v>
      </c>
      <c r="B246" s="62">
        <v>20102301</v>
      </c>
      <c r="C246" s="63" t="s">
        <v>1197</v>
      </c>
      <c r="D246" s="64">
        <v>43101</v>
      </c>
      <c r="E246" s="65" t="s">
        <v>855</v>
      </c>
      <c r="F246" s="66" t="s">
        <v>47</v>
      </c>
      <c r="G246" s="65" t="s">
        <v>241</v>
      </c>
      <c r="H246" s="67">
        <v>26437500</v>
      </c>
      <c r="I246" s="67">
        <v>26437500</v>
      </c>
      <c r="J246" s="66" t="s">
        <v>49</v>
      </c>
      <c r="K246" s="66" t="s">
        <v>50</v>
      </c>
      <c r="L246" s="62" t="s">
        <v>1174</v>
      </c>
      <c r="M246" s="62" t="s">
        <v>243</v>
      </c>
      <c r="N246" s="68" t="s">
        <v>1175</v>
      </c>
      <c r="O246" s="69" t="s">
        <v>1176</v>
      </c>
      <c r="P246" s="65"/>
      <c r="Q246" s="65" t="s">
        <v>1198</v>
      </c>
      <c r="R246" s="65" t="s">
        <v>1199</v>
      </c>
      <c r="S246" s="65" t="s">
        <v>68</v>
      </c>
      <c r="T246" s="65" t="s">
        <v>68</v>
      </c>
      <c r="U246" s="70" t="s">
        <v>68</v>
      </c>
      <c r="V246" s="71"/>
      <c r="W246" s="72"/>
      <c r="X246" s="73"/>
      <c r="Y246" s="74"/>
      <c r="Z246" s="74"/>
      <c r="AA246" s="75" t="str">
        <f t="shared" si="3"/>
        <v/>
      </c>
      <c r="AB246" s="70"/>
      <c r="AC246" s="70"/>
      <c r="AD246" s="70" t="s">
        <v>1200</v>
      </c>
      <c r="AE246" s="70" t="s">
        <v>1201</v>
      </c>
      <c r="AF246" s="76" t="s">
        <v>63</v>
      </c>
      <c r="AG246" s="65" t="s">
        <v>1182</v>
      </c>
    </row>
    <row r="247" spans="1:33" s="78" customFormat="1" ht="50.25" customHeight="1" x14ac:dyDescent="0.25">
      <c r="A247" s="61" t="s">
        <v>1172</v>
      </c>
      <c r="B247" s="62">
        <v>801000000</v>
      </c>
      <c r="C247" s="63" t="s">
        <v>1202</v>
      </c>
      <c r="D247" s="64">
        <v>43282</v>
      </c>
      <c r="E247" s="65" t="s">
        <v>74</v>
      </c>
      <c r="F247" s="66" t="s">
        <v>47</v>
      </c>
      <c r="G247" s="65" t="s">
        <v>241</v>
      </c>
      <c r="H247" s="67">
        <v>5859315</v>
      </c>
      <c r="I247" s="67">
        <v>5859315</v>
      </c>
      <c r="J247" s="66" t="s">
        <v>76</v>
      </c>
      <c r="K247" s="66" t="s">
        <v>68</v>
      </c>
      <c r="L247" s="62" t="s">
        <v>1174</v>
      </c>
      <c r="M247" s="62" t="s">
        <v>243</v>
      </c>
      <c r="N247" s="68" t="s">
        <v>1175</v>
      </c>
      <c r="O247" s="69" t="s">
        <v>1176</v>
      </c>
      <c r="P247" s="65" t="s">
        <v>1177</v>
      </c>
      <c r="Q247" s="65" t="s">
        <v>1194</v>
      </c>
      <c r="R247" s="65" t="s">
        <v>1177</v>
      </c>
      <c r="S247" s="65" t="s">
        <v>1179</v>
      </c>
      <c r="T247" s="65" t="s">
        <v>1194</v>
      </c>
      <c r="U247" s="70" t="s">
        <v>1194</v>
      </c>
      <c r="V247" s="71"/>
      <c r="W247" s="72"/>
      <c r="X247" s="73"/>
      <c r="Y247" s="74"/>
      <c r="Z247" s="74"/>
      <c r="AA247" s="75" t="str">
        <f t="shared" si="3"/>
        <v/>
      </c>
      <c r="AB247" s="70"/>
      <c r="AC247" s="70"/>
      <c r="AD247" s="70" t="s">
        <v>1203</v>
      </c>
      <c r="AE247" s="70" t="s">
        <v>1174</v>
      </c>
      <c r="AF247" s="76" t="s">
        <v>63</v>
      </c>
      <c r="AG247" s="65" t="s">
        <v>1196</v>
      </c>
    </row>
    <row r="248" spans="1:33" s="78" customFormat="1" ht="50.25" customHeight="1" x14ac:dyDescent="0.25">
      <c r="A248" s="61" t="s">
        <v>1806</v>
      </c>
      <c r="B248" s="62">
        <v>90121500</v>
      </c>
      <c r="C248" s="63" t="s">
        <v>1204</v>
      </c>
      <c r="D248" s="64">
        <v>43101</v>
      </c>
      <c r="E248" s="65" t="s">
        <v>145</v>
      </c>
      <c r="F248" s="66" t="s">
        <v>47</v>
      </c>
      <c r="G248" s="65" t="s">
        <v>241</v>
      </c>
      <c r="H248" s="67">
        <v>43000000</v>
      </c>
      <c r="I248" s="67">
        <v>33000000</v>
      </c>
      <c r="J248" s="66" t="s">
        <v>49</v>
      </c>
      <c r="K248" s="66" t="s">
        <v>50</v>
      </c>
      <c r="L248" s="62" t="s">
        <v>1205</v>
      </c>
      <c r="M248" s="62" t="s">
        <v>1206</v>
      </c>
      <c r="N248" s="68" t="s">
        <v>1207</v>
      </c>
      <c r="O248" s="69" t="s">
        <v>1208</v>
      </c>
      <c r="P248" s="65"/>
      <c r="Q248" s="65"/>
      <c r="R248" s="65"/>
      <c r="S248" s="65"/>
      <c r="T248" s="65"/>
      <c r="U248" s="70"/>
      <c r="V248" s="71">
        <v>7571</v>
      </c>
      <c r="W248" s="72">
        <v>20639</v>
      </c>
      <c r="X248" s="73">
        <v>43012</v>
      </c>
      <c r="Y248" s="74">
        <v>2017060102131</v>
      </c>
      <c r="Z248" s="74">
        <v>4600006173</v>
      </c>
      <c r="AA248" s="75">
        <f t="shared" si="3"/>
        <v>1</v>
      </c>
      <c r="AB248" s="70" t="s">
        <v>1209</v>
      </c>
      <c r="AC248" s="70" t="s">
        <v>61</v>
      </c>
      <c r="AD248" s="70"/>
      <c r="AE248" s="70" t="e">
        <f>[3]!Tabla2[[#This Row],[Nombre completo]]</f>
        <v>#REF!</v>
      </c>
      <c r="AF248" s="76" t="s">
        <v>63</v>
      </c>
      <c r="AG248" s="65" t="s">
        <v>1210</v>
      </c>
    </row>
    <row r="249" spans="1:33" s="78" customFormat="1" ht="50.25" customHeight="1" x14ac:dyDescent="0.25">
      <c r="A249" s="61" t="s">
        <v>1806</v>
      </c>
      <c r="B249" s="62">
        <v>80131505</v>
      </c>
      <c r="C249" s="63" t="s">
        <v>1211</v>
      </c>
      <c r="D249" s="64">
        <v>43101</v>
      </c>
      <c r="E249" s="65" t="s">
        <v>855</v>
      </c>
      <c r="F249" s="66" t="s">
        <v>1212</v>
      </c>
      <c r="G249" s="65" t="s">
        <v>241</v>
      </c>
      <c r="H249" s="67">
        <v>14329200</v>
      </c>
      <c r="I249" s="67">
        <v>14329200</v>
      </c>
      <c r="J249" s="66" t="s">
        <v>49</v>
      </c>
      <c r="K249" s="66" t="s">
        <v>50</v>
      </c>
      <c r="L249" s="62" t="s">
        <v>1213</v>
      </c>
      <c r="M249" s="62" t="s">
        <v>1206</v>
      </c>
      <c r="N249" s="68" t="s">
        <v>1207</v>
      </c>
      <c r="O249" s="69" t="s">
        <v>1214</v>
      </c>
      <c r="P249" s="65"/>
      <c r="Q249" s="65"/>
      <c r="R249" s="65"/>
      <c r="S249" s="65"/>
      <c r="T249" s="65"/>
      <c r="U249" s="70"/>
      <c r="V249" s="71" t="s">
        <v>1215</v>
      </c>
      <c r="W249" s="72">
        <v>20212</v>
      </c>
      <c r="X249" s="73">
        <v>43073</v>
      </c>
      <c r="Y249" s="74" t="s">
        <v>966</v>
      </c>
      <c r="Z249" s="74">
        <v>460006249</v>
      </c>
      <c r="AA249" s="75">
        <f t="shared" si="3"/>
        <v>1</v>
      </c>
      <c r="AB249" s="70" t="s">
        <v>1216</v>
      </c>
      <c r="AC249" s="70" t="s">
        <v>61</v>
      </c>
      <c r="AD249" s="70"/>
      <c r="AE249" s="70" t="s">
        <v>1217</v>
      </c>
      <c r="AF249" s="76" t="s">
        <v>63</v>
      </c>
      <c r="AG249" s="65" t="s">
        <v>1210</v>
      </c>
    </row>
    <row r="250" spans="1:33" s="78" customFormat="1" ht="50.25" customHeight="1" x14ac:dyDescent="0.25">
      <c r="A250" s="61" t="s">
        <v>1806</v>
      </c>
      <c r="B250" s="62">
        <v>8011504</v>
      </c>
      <c r="C250" s="63" t="s">
        <v>1218</v>
      </c>
      <c r="D250" s="64">
        <v>43146</v>
      </c>
      <c r="E250" s="65" t="s">
        <v>171</v>
      </c>
      <c r="F250" s="66" t="s">
        <v>47</v>
      </c>
      <c r="G250" s="65" t="s">
        <v>241</v>
      </c>
      <c r="H250" s="67">
        <v>3272121</v>
      </c>
      <c r="I250" s="67">
        <v>3272121</v>
      </c>
      <c r="J250" s="66" t="s">
        <v>76</v>
      </c>
      <c r="K250" s="66" t="s">
        <v>68</v>
      </c>
      <c r="L250" s="62" t="s">
        <v>1219</v>
      </c>
      <c r="M250" s="62" t="s">
        <v>1220</v>
      </c>
      <c r="N250" s="68" t="s">
        <v>1221</v>
      </c>
      <c r="O250" s="69" t="s">
        <v>1222</v>
      </c>
      <c r="P250" s="65" t="s">
        <v>1223</v>
      </c>
      <c r="Q250" s="65"/>
      <c r="R250" s="65"/>
      <c r="S250" s="65">
        <v>140060001</v>
      </c>
      <c r="T250" s="65"/>
      <c r="U250" s="70"/>
      <c r="V250" s="71" t="s">
        <v>1224</v>
      </c>
      <c r="W250" s="72">
        <v>20337</v>
      </c>
      <c r="X250" s="73">
        <v>43102</v>
      </c>
      <c r="Y250" s="74" t="s">
        <v>966</v>
      </c>
      <c r="Z250" s="74">
        <v>4600007063</v>
      </c>
      <c r="AA250" s="75">
        <f t="shared" si="3"/>
        <v>1</v>
      </c>
      <c r="AB250" s="70" t="s">
        <v>1225</v>
      </c>
      <c r="AC250" s="70" t="s">
        <v>61</v>
      </c>
      <c r="AD250" s="70" t="s">
        <v>1226</v>
      </c>
      <c r="AE250" s="70" t="e">
        <f>[3]!Tabla2[[#This Row],[Nombre completo]]</f>
        <v>#REF!</v>
      </c>
      <c r="AF250" s="76" t="s">
        <v>63</v>
      </c>
      <c r="AG250" s="65" t="s">
        <v>1210</v>
      </c>
    </row>
    <row r="251" spans="1:33" s="78" customFormat="1" ht="50.25" customHeight="1" x14ac:dyDescent="0.25">
      <c r="A251" s="61" t="s">
        <v>1806</v>
      </c>
      <c r="B251" s="62">
        <v>8011504</v>
      </c>
      <c r="C251" s="63" t="s">
        <v>1218</v>
      </c>
      <c r="D251" s="64">
        <v>43146</v>
      </c>
      <c r="E251" s="65" t="s">
        <v>171</v>
      </c>
      <c r="F251" s="66" t="s">
        <v>47</v>
      </c>
      <c r="G251" s="65" t="s">
        <v>241</v>
      </c>
      <c r="H251" s="67" t="e">
        <f>[3]!Tabla2[[#This Row],[Valor estimado en la vigencia actual]]</f>
        <v>#REF!</v>
      </c>
      <c r="I251" s="67">
        <v>11353428</v>
      </c>
      <c r="J251" s="66" t="s">
        <v>76</v>
      </c>
      <c r="K251" s="66" t="s">
        <v>68</v>
      </c>
      <c r="L251" s="62" t="s">
        <v>1219</v>
      </c>
      <c r="M251" s="62" t="s">
        <v>1220</v>
      </c>
      <c r="N251" s="68" t="s">
        <v>1221</v>
      </c>
      <c r="O251" s="69" t="s">
        <v>1222</v>
      </c>
      <c r="P251" s="65" t="s">
        <v>1223</v>
      </c>
      <c r="Q251" s="65"/>
      <c r="R251" s="65"/>
      <c r="S251" s="65">
        <v>140060001</v>
      </c>
      <c r="T251" s="65"/>
      <c r="U251" s="70"/>
      <c r="V251" s="71" t="s">
        <v>1224</v>
      </c>
      <c r="W251" s="72">
        <v>20338</v>
      </c>
      <c r="X251" s="73">
        <v>43102</v>
      </c>
      <c r="Y251" s="74" t="s">
        <v>966</v>
      </c>
      <c r="Z251" s="74">
        <v>4600007063</v>
      </c>
      <c r="AA251" s="75">
        <f t="shared" si="3"/>
        <v>1</v>
      </c>
      <c r="AB251" s="70" t="s">
        <v>1225</v>
      </c>
      <c r="AC251" s="70" t="s">
        <v>61</v>
      </c>
      <c r="AD251" s="70" t="s">
        <v>1226</v>
      </c>
      <c r="AE251" s="70" t="e">
        <f>[3]!Tabla2[[#This Row],[Nombre completo]]</f>
        <v>#REF!</v>
      </c>
      <c r="AF251" s="76" t="s">
        <v>63</v>
      </c>
      <c r="AG251" s="65" t="s">
        <v>1210</v>
      </c>
    </row>
    <row r="252" spans="1:33" s="78" customFormat="1" ht="50.25" customHeight="1" x14ac:dyDescent="0.25">
      <c r="A252" s="61" t="s">
        <v>1806</v>
      </c>
      <c r="B252" s="62">
        <v>80111604</v>
      </c>
      <c r="C252" s="63" t="s">
        <v>1227</v>
      </c>
      <c r="D252" s="64">
        <v>43105</v>
      </c>
      <c r="E252" s="65" t="s">
        <v>814</v>
      </c>
      <c r="F252" s="66" t="s">
        <v>639</v>
      </c>
      <c r="G252" s="65" t="s">
        <v>241</v>
      </c>
      <c r="H252" s="67">
        <v>20825000</v>
      </c>
      <c r="I252" s="67">
        <v>20825000</v>
      </c>
      <c r="J252" s="66" t="s">
        <v>76</v>
      </c>
      <c r="K252" s="66" t="s">
        <v>68</v>
      </c>
      <c r="L252" s="62" t="s">
        <v>1228</v>
      </c>
      <c r="M252" s="62" t="s">
        <v>1206</v>
      </c>
      <c r="N252" s="68" t="s">
        <v>1229</v>
      </c>
      <c r="O252" s="69" t="s">
        <v>1230</v>
      </c>
      <c r="P252" s="65" t="s">
        <v>1223</v>
      </c>
      <c r="Q252" s="65"/>
      <c r="R252" s="65" t="s">
        <v>1231</v>
      </c>
      <c r="S252" s="65">
        <v>140060001</v>
      </c>
      <c r="T252" s="65" t="s">
        <v>1232</v>
      </c>
      <c r="U252" s="70"/>
      <c r="V252" s="71" t="s">
        <v>1215</v>
      </c>
      <c r="W252" s="72">
        <v>20227</v>
      </c>
      <c r="X252" s="73">
        <v>43073</v>
      </c>
      <c r="Y252" s="74" t="s">
        <v>966</v>
      </c>
      <c r="Z252" s="74">
        <v>4600006506</v>
      </c>
      <c r="AA252" s="75">
        <f t="shared" si="3"/>
        <v>1</v>
      </c>
      <c r="AB252" s="70" t="s">
        <v>1233</v>
      </c>
      <c r="AC252" s="70" t="s">
        <v>61</v>
      </c>
      <c r="AD252" s="70"/>
      <c r="AE252" s="70" t="e">
        <f>[3]!Tabla2[[#This Row],[Nombre completo]]</f>
        <v>#REF!</v>
      </c>
      <c r="AF252" s="76" t="s">
        <v>63</v>
      </c>
      <c r="AG252" s="65" t="s">
        <v>1210</v>
      </c>
    </row>
    <row r="253" spans="1:33" s="78" customFormat="1" ht="50.25" customHeight="1" x14ac:dyDescent="0.25">
      <c r="A253" s="61" t="s">
        <v>1806</v>
      </c>
      <c r="B253" s="62">
        <v>80111604</v>
      </c>
      <c r="C253" s="63" t="s">
        <v>1234</v>
      </c>
      <c r="D253" s="64">
        <v>43105</v>
      </c>
      <c r="E253" s="65" t="s">
        <v>814</v>
      </c>
      <c r="F253" s="66" t="s">
        <v>639</v>
      </c>
      <c r="G253" s="65" t="s">
        <v>241</v>
      </c>
      <c r="H253" s="67">
        <v>18190000</v>
      </c>
      <c r="I253" s="67">
        <v>18190000</v>
      </c>
      <c r="J253" s="66" t="s">
        <v>76</v>
      </c>
      <c r="K253" s="66" t="s">
        <v>68</v>
      </c>
      <c r="L253" s="62" t="s">
        <v>1235</v>
      </c>
      <c r="M253" s="62" t="s">
        <v>1206</v>
      </c>
      <c r="N253" s="68" t="s">
        <v>1207</v>
      </c>
      <c r="O253" s="69" t="s">
        <v>1208</v>
      </c>
      <c r="P253" s="65" t="s">
        <v>1223</v>
      </c>
      <c r="Q253" s="65"/>
      <c r="R253" s="65" t="s">
        <v>1231</v>
      </c>
      <c r="S253" s="65">
        <v>140060001</v>
      </c>
      <c r="T253" s="65" t="s">
        <v>1232</v>
      </c>
      <c r="U253" s="70"/>
      <c r="V253" s="71" t="s">
        <v>1215</v>
      </c>
      <c r="W253" s="72">
        <v>20234</v>
      </c>
      <c r="X253" s="73">
        <v>43073</v>
      </c>
      <c r="Y253" s="74" t="s">
        <v>966</v>
      </c>
      <c r="Z253" s="74">
        <v>4600006684</v>
      </c>
      <c r="AA253" s="75">
        <f t="shared" si="3"/>
        <v>1</v>
      </c>
      <c r="AB253" s="70" t="s">
        <v>1236</v>
      </c>
      <c r="AC253" s="70" t="s">
        <v>61</v>
      </c>
      <c r="AD253" s="70"/>
      <c r="AE253" s="70" t="e">
        <f>[3]!Tabla2[[#This Row],[Nombre completo]]</f>
        <v>#REF!</v>
      </c>
      <c r="AF253" s="76" t="s">
        <v>63</v>
      </c>
      <c r="AG253" s="65" t="s">
        <v>1210</v>
      </c>
    </row>
    <row r="254" spans="1:33" s="78" customFormat="1" ht="50.25" customHeight="1" x14ac:dyDescent="0.25">
      <c r="A254" s="61" t="s">
        <v>1806</v>
      </c>
      <c r="B254" s="62">
        <v>80111604</v>
      </c>
      <c r="C254" s="63" t="s">
        <v>1237</v>
      </c>
      <c r="D254" s="64">
        <v>43105</v>
      </c>
      <c r="E254" s="65" t="s">
        <v>814</v>
      </c>
      <c r="F254" s="66" t="s">
        <v>639</v>
      </c>
      <c r="G254" s="65" t="s">
        <v>241</v>
      </c>
      <c r="H254" s="67">
        <v>20825000</v>
      </c>
      <c r="I254" s="67">
        <v>20825000</v>
      </c>
      <c r="J254" s="66" t="s">
        <v>76</v>
      </c>
      <c r="K254" s="66" t="s">
        <v>68</v>
      </c>
      <c r="L254" s="62" t="s">
        <v>1238</v>
      </c>
      <c r="M254" s="62" t="s">
        <v>1206</v>
      </c>
      <c r="N254" s="68" t="s">
        <v>1229</v>
      </c>
      <c r="O254" s="69" t="s">
        <v>1239</v>
      </c>
      <c r="P254" s="65" t="s">
        <v>1223</v>
      </c>
      <c r="Q254" s="65"/>
      <c r="R254" s="65" t="s">
        <v>1231</v>
      </c>
      <c r="S254" s="65">
        <v>140060001</v>
      </c>
      <c r="T254" s="65" t="s">
        <v>1232</v>
      </c>
      <c r="U254" s="70"/>
      <c r="V254" s="71" t="s">
        <v>1215</v>
      </c>
      <c r="W254" s="72">
        <v>20237</v>
      </c>
      <c r="X254" s="73">
        <v>43073</v>
      </c>
      <c r="Y254" s="74" t="s">
        <v>966</v>
      </c>
      <c r="Z254" s="74">
        <v>4600006634</v>
      </c>
      <c r="AA254" s="75">
        <f t="shared" si="3"/>
        <v>1</v>
      </c>
      <c r="AB254" s="70" t="s">
        <v>1240</v>
      </c>
      <c r="AC254" s="70" t="s">
        <v>61</v>
      </c>
      <c r="AD254" s="70"/>
      <c r="AE254" s="70" t="e">
        <f>[3]!Tabla2[[#This Row],[Nombre completo]]</f>
        <v>#REF!</v>
      </c>
      <c r="AF254" s="76" t="s">
        <v>63</v>
      </c>
      <c r="AG254" s="65" t="s">
        <v>1210</v>
      </c>
    </row>
    <row r="255" spans="1:33" s="78" customFormat="1" ht="50.25" customHeight="1" x14ac:dyDescent="0.25">
      <c r="A255" s="61" t="s">
        <v>1806</v>
      </c>
      <c r="B255" s="62">
        <v>80111604</v>
      </c>
      <c r="C255" s="63" t="s">
        <v>1241</v>
      </c>
      <c r="D255" s="64">
        <v>43105</v>
      </c>
      <c r="E255" s="65" t="s">
        <v>814</v>
      </c>
      <c r="F255" s="66" t="s">
        <v>639</v>
      </c>
      <c r="G255" s="65" t="s">
        <v>241</v>
      </c>
      <c r="H255" s="67">
        <v>20825000</v>
      </c>
      <c r="I255" s="67">
        <v>20825000</v>
      </c>
      <c r="J255" s="66" t="s">
        <v>76</v>
      </c>
      <c r="K255" s="66" t="s">
        <v>68</v>
      </c>
      <c r="L255" s="62" t="s">
        <v>1238</v>
      </c>
      <c r="M255" s="62" t="s">
        <v>1206</v>
      </c>
      <c r="N255" s="68" t="s">
        <v>1229</v>
      </c>
      <c r="O255" s="69" t="s">
        <v>1239</v>
      </c>
      <c r="P255" s="65" t="s">
        <v>1223</v>
      </c>
      <c r="Q255" s="65"/>
      <c r="R255" s="65" t="s">
        <v>1231</v>
      </c>
      <c r="S255" s="65">
        <v>140060001</v>
      </c>
      <c r="T255" s="65" t="s">
        <v>1232</v>
      </c>
      <c r="U255" s="70"/>
      <c r="V255" s="71" t="s">
        <v>1215</v>
      </c>
      <c r="W255" s="72">
        <v>20238</v>
      </c>
      <c r="X255" s="73">
        <v>43073</v>
      </c>
      <c r="Y255" s="74" t="s">
        <v>966</v>
      </c>
      <c r="Z255" s="74">
        <v>4600006636</v>
      </c>
      <c r="AA255" s="75">
        <f t="shared" si="3"/>
        <v>1</v>
      </c>
      <c r="AB255" s="70" t="s">
        <v>1242</v>
      </c>
      <c r="AC255" s="70" t="s">
        <v>61</v>
      </c>
      <c r="AD255" s="70"/>
      <c r="AE255" s="70" t="e">
        <f>[3]!Tabla2[[#This Row],[Nombre completo]]</f>
        <v>#REF!</v>
      </c>
      <c r="AF255" s="76" t="s">
        <v>63</v>
      </c>
      <c r="AG255" s="65" t="s">
        <v>1210</v>
      </c>
    </row>
    <row r="256" spans="1:33" s="78" customFormat="1" ht="50.25" customHeight="1" x14ac:dyDescent="0.25">
      <c r="A256" s="61" t="s">
        <v>1806</v>
      </c>
      <c r="B256" s="62">
        <v>80111604</v>
      </c>
      <c r="C256" s="63" t="s">
        <v>1243</v>
      </c>
      <c r="D256" s="64">
        <v>43105</v>
      </c>
      <c r="E256" s="65" t="s">
        <v>814</v>
      </c>
      <c r="F256" s="66" t="s">
        <v>639</v>
      </c>
      <c r="G256" s="65" t="s">
        <v>241</v>
      </c>
      <c r="H256" s="67">
        <v>20825000</v>
      </c>
      <c r="I256" s="67">
        <v>20825000</v>
      </c>
      <c r="J256" s="66" t="s">
        <v>76</v>
      </c>
      <c r="K256" s="66" t="s">
        <v>68</v>
      </c>
      <c r="L256" s="62" t="s">
        <v>1238</v>
      </c>
      <c r="M256" s="62" t="s">
        <v>1206</v>
      </c>
      <c r="N256" s="68" t="s">
        <v>1229</v>
      </c>
      <c r="O256" s="69" t="s">
        <v>1239</v>
      </c>
      <c r="P256" s="65" t="s">
        <v>1223</v>
      </c>
      <c r="Q256" s="65"/>
      <c r="R256" s="65" t="s">
        <v>1231</v>
      </c>
      <c r="S256" s="65">
        <v>140060001</v>
      </c>
      <c r="T256" s="65" t="s">
        <v>1232</v>
      </c>
      <c r="U256" s="70"/>
      <c r="V256" s="71" t="s">
        <v>1215</v>
      </c>
      <c r="W256" s="72">
        <v>20239</v>
      </c>
      <c r="X256" s="73">
        <v>43073</v>
      </c>
      <c r="Y256" s="74" t="s">
        <v>966</v>
      </c>
      <c r="Z256" s="74">
        <v>4600006635</v>
      </c>
      <c r="AA256" s="75">
        <f t="shared" si="3"/>
        <v>1</v>
      </c>
      <c r="AB256" s="70" t="s">
        <v>1244</v>
      </c>
      <c r="AC256" s="70" t="s">
        <v>61</v>
      </c>
      <c r="AD256" s="70"/>
      <c r="AE256" s="70" t="e">
        <f>[3]!Tabla2[[#This Row],[Nombre completo]]</f>
        <v>#REF!</v>
      </c>
      <c r="AF256" s="76" t="s">
        <v>63</v>
      </c>
      <c r="AG256" s="65" t="s">
        <v>1210</v>
      </c>
    </row>
    <row r="257" spans="1:33" s="78" customFormat="1" ht="50.25" customHeight="1" x14ac:dyDescent="0.25">
      <c r="A257" s="61" t="s">
        <v>1806</v>
      </c>
      <c r="B257" s="62">
        <v>80111604</v>
      </c>
      <c r="C257" s="63" t="s">
        <v>1245</v>
      </c>
      <c r="D257" s="64">
        <v>43105</v>
      </c>
      <c r="E257" s="65" t="s">
        <v>814</v>
      </c>
      <c r="F257" s="66" t="s">
        <v>639</v>
      </c>
      <c r="G257" s="65" t="s">
        <v>241</v>
      </c>
      <c r="H257" s="67">
        <v>17000000</v>
      </c>
      <c r="I257" s="67">
        <v>17000000</v>
      </c>
      <c r="J257" s="66" t="s">
        <v>76</v>
      </c>
      <c r="K257" s="66" t="s">
        <v>68</v>
      </c>
      <c r="L257" s="62" t="s">
        <v>1246</v>
      </c>
      <c r="M257" s="62" t="s">
        <v>1206</v>
      </c>
      <c r="N257" s="68" t="s">
        <v>1229</v>
      </c>
      <c r="O257" s="69" t="s">
        <v>1247</v>
      </c>
      <c r="P257" s="65" t="s">
        <v>1223</v>
      </c>
      <c r="Q257" s="65"/>
      <c r="R257" s="65" t="s">
        <v>1231</v>
      </c>
      <c r="S257" s="65">
        <v>140060001</v>
      </c>
      <c r="T257" s="65" t="s">
        <v>1232</v>
      </c>
      <c r="U257" s="70"/>
      <c r="V257" s="71" t="s">
        <v>1215</v>
      </c>
      <c r="W257" s="72">
        <v>20245</v>
      </c>
      <c r="X257" s="73">
        <v>43073</v>
      </c>
      <c r="Y257" s="74" t="s">
        <v>966</v>
      </c>
      <c r="Z257" s="74">
        <v>4600006628</v>
      </c>
      <c r="AA257" s="75">
        <f t="shared" si="3"/>
        <v>1</v>
      </c>
      <c r="AB257" s="70" t="s">
        <v>1248</v>
      </c>
      <c r="AC257" s="70" t="s">
        <v>61</v>
      </c>
      <c r="AD257" s="70"/>
      <c r="AE257" s="70" t="e">
        <f>[3]!Tabla2[[#This Row],[Nombre completo]]</f>
        <v>#REF!</v>
      </c>
      <c r="AF257" s="76" t="s">
        <v>63</v>
      </c>
      <c r="AG257" s="65" t="s">
        <v>1210</v>
      </c>
    </row>
    <row r="258" spans="1:33" s="78" customFormat="1" ht="50.25" customHeight="1" x14ac:dyDescent="0.25">
      <c r="A258" s="61" t="s">
        <v>1806</v>
      </c>
      <c r="B258" s="62">
        <v>80111604</v>
      </c>
      <c r="C258" s="63" t="s">
        <v>1249</v>
      </c>
      <c r="D258" s="64">
        <v>43105</v>
      </c>
      <c r="E258" s="65" t="s">
        <v>814</v>
      </c>
      <c r="F258" s="66" t="s">
        <v>639</v>
      </c>
      <c r="G258" s="65" t="s">
        <v>241</v>
      </c>
      <c r="H258" s="67">
        <v>20825000</v>
      </c>
      <c r="I258" s="67">
        <v>20825000</v>
      </c>
      <c r="J258" s="66" t="s">
        <v>76</v>
      </c>
      <c r="K258" s="66" t="s">
        <v>68</v>
      </c>
      <c r="L258" s="62" t="s">
        <v>1250</v>
      </c>
      <c r="M258" s="62" t="s">
        <v>1206</v>
      </c>
      <c r="N258" s="68" t="s">
        <v>1229</v>
      </c>
      <c r="O258" s="69" t="s">
        <v>1251</v>
      </c>
      <c r="P258" s="65" t="s">
        <v>1223</v>
      </c>
      <c r="Q258" s="65"/>
      <c r="R258" s="65" t="s">
        <v>1231</v>
      </c>
      <c r="S258" s="65">
        <v>140060001</v>
      </c>
      <c r="T258" s="65" t="s">
        <v>1232</v>
      </c>
      <c r="U258" s="70"/>
      <c r="V258" s="71" t="s">
        <v>1215</v>
      </c>
      <c r="W258" s="72">
        <v>20248</v>
      </c>
      <c r="X258" s="73">
        <v>43073</v>
      </c>
      <c r="Y258" s="74" t="s">
        <v>966</v>
      </c>
      <c r="Z258" s="74">
        <v>4600006637</v>
      </c>
      <c r="AA258" s="75">
        <f t="shared" si="3"/>
        <v>1</v>
      </c>
      <c r="AB258" s="70" t="s">
        <v>1252</v>
      </c>
      <c r="AC258" s="70" t="s">
        <v>61</v>
      </c>
      <c r="AD258" s="70"/>
      <c r="AE258" s="70" t="e">
        <f>[3]!Tabla2[[#This Row],[Nombre completo]]</f>
        <v>#REF!</v>
      </c>
      <c r="AF258" s="76" t="s">
        <v>63</v>
      </c>
      <c r="AG258" s="65" t="s">
        <v>1210</v>
      </c>
    </row>
    <row r="259" spans="1:33" s="78" customFormat="1" ht="50.25" customHeight="1" x14ac:dyDescent="0.25">
      <c r="A259" s="61" t="s">
        <v>1806</v>
      </c>
      <c r="B259" s="62">
        <v>80111604</v>
      </c>
      <c r="C259" s="63" t="s">
        <v>1253</v>
      </c>
      <c r="D259" s="64">
        <v>43105</v>
      </c>
      <c r="E259" s="65" t="s">
        <v>814</v>
      </c>
      <c r="F259" s="66" t="s">
        <v>639</v>
      </c>
      <c r="G259" s="65" t="s">
        <v>241</v>
      </c>
      <c r="H259" s="67">
        <v>17000000</v>
      </c>
      <c r="I259" s="67">
        <v>17000000</v>
      </c>
      <c r="J259" s="66" t="s">
        <v>76</v>
      </c>
      <c r="K259" s="66" t="s">
        <v>68</v>
      </c>
      <c r="L259" s="62" t="s">
        <v>1217</v>
      </c>
      <c r="M259" s="62" t="s">
        <v>1206</v>
      </c>
      <c r="N259" s="68" t="s">
        <v>1229</v>
      </c>
      <c r="O259" s="69" t="s">
        <v>1254</v>
      </c>
      <c r="P259" s="65" t="s">
        <v>1223</v>
      </c>
      <c r="Q259" s="65"/>
      <c r="R259" s="65" t="s">
        <v>1231</v>
      </c>
      <c r="S259" s="65">
        <v>140060001</v>
      </c>
      <c r="T259" s="65" t="s">
        <v>1232</v>
      </c>
      <c r="U259" s="70"/>
      <c r="V259" s="71" t="s">
        <v>1215</v>
      </c>
      <c r="W259" s="72">
        <v>20262</v>
      </c>
      <c r="X259" s="73">
        <v>43073</v>
      </c>
      <c r="Y259" s="74" t="s">
        <v>966</v>
      </c>
      <c r="Z259" s="74">
        <v>4600006490</v>
      </c>
      <c r="AA259" s="75">
        <f t="shared" si="3"/>
        <v>1</v>
      </c>
      <c r="AB259" s="70" t="s">
        <v>1255</v>
      </c>
      <c r="AC259" s="70" t="s">
        <v>61</v>
      </c>
      <c r="AD259" s="70"/>
      <c r="AE259" s="70" t="e">
        <f>[3]!Tabla2[[#This Row],[Nombre completo]]</f>
        <v>#REF!</v>
      </c>
      <c r="AF259" s="76" t="s">
        <v>63</v>
      </c>
      <c r="AG259" s="65" t="s">
        <v>1210</v>
      </c>
    </row>
    <row r="260" spans="1:33" s="78" customFormat="1" ht="50.25" customHeight="1" x14ac:dyDescent="0.25">
      <c r="A260" s="61" t="s">
        <v>1806</v>
      </c>
      <c r="B260" s="62">
        <v>80111604</v>
      </c>
      <c r="C260" s="63" t="s">
        <v>1256</v>
      </c>
      <c r="D260" s="64">
        <v>43105</v>
      </c>
      <c r="E260" s="65" t="s">
        <v>814</v>
      </c>
      <c r="F260" s="66" t="s">
        <v>639</v>
      </c>
      <c r="G260" s="65" t="s">
        <v>241</v>
      </c>
      <c r="H260" s="67">
        <v>20825000</v>
      </c>
      <c r="I260" s="67">
        <v>20825000</v>
      </c>
      <c r="J260" s="66" t="s">
        <v>76</v>
      </c>
      <c r="K260" s="66" t="s">
        <v>68</v>
      </c>
      <c r="L260" s="62" t="s">
        <v>1257</v>
      </c>
      <c r="M260" s="62" t="s">
        <v>1206</v>
      </c>
      <c r="N260" s="68" t="s">
        <v>1229</v>
      </c>
      <c r="O260" s="69" t="s">
        <v>1258</v>
      </c>
      <c r="P260" s="65" t="s">
        <v>1223</v>
      </c>
      <c r="Q260" s="65"/>
      <c r="R260" s="65" t="s">
        <v>1231</v>
      </c>
      <c r="S260" s="65">
        <v>140060001</v>
      </c>
      <c r="T260" s="65" t="s">
        <v>1232</v>
      </c>
      <c r="U260" s="70"/>
      <c r="V260" s="71" t="s">
        <v>1215</v>
      </c>
      <c r="W260" s="72">
        <v>20265</v>
      </c>
      <c r="X260" s="73">
        <v>43073</v>
      </c>
      <c r="Y260" s="74" t="s">
        <v>966</v>
      </c>
      <c r="Z260" s="74">
        <v>4600006493</v>
      </c>
      <c r="AA260" s="75">
        <f t="shared" si="3"/>
        <v>1</v>
      </c>
      <c r="AB260" s="70" t="s">
        <v>1259</v>
      </c>
      <c r="AC260" s="70" t="s">
        <v>61</v>
      </c>
      <c r="AD260" s="70"/>
      <c r="AE260" s="70" t="e">
        <f>[3]!Tabla2[[#This Row],[Nombre completo]]</f>
        <v>#REF!</v>
      </c>
      <c r="AF260" s="76" t="s">
        <v>63</v>
      </c>
      <c r="AG260" s="65" t="s">
        <v>1210</v>
      </c>
    </row>
    <row r="261" spans="1:33" s="78" customFormat="1" ht="50.25" customHeight="1" x14ac:dyDescent="0.25">
      <c r="A261" s="61" t="s">
        <v>1806</v>
      </c>
      <c r="B261" s="62">
        <v>80111604</v>
      </c>
      <c r="C261" s="63" t="s">
        <v>1260</v>
      </c>
      <c r="D261" s="64">
        <v>43105</v>
      </c>
      <c r="E261" s="65" t="s">
        <v>814</v>
      </c>
      <c r="F261" s="66" t="s">
        <v>639</v>
      </c>
      <c r="G261" s="65" t="s">
        <v>241</v>
      </c>
      <c r="H261" s="67">
        <v>17000000</v>
      </c>
      <c r="I261" s="67">
        <v>17000000</v>
      </c>
      <c r="J261" s="66" t="s">
        <v>76</v>
      </c>
      <c r="K261" s="66" t="s">
        <v>68</v>
      </c>
      <c r="L261" s="62" t="s">
        <v>1217</v>
      </c>
      <c r="M261" s="62" t="s">
        <v>1206</v>
      </c>
      <c r="N261" s="68" t="s">
        <v>1229</v>
      </c>
      <c r="O261" s="69" t="s">
        <v>1254</v>
      </c>
      <c r="P261" s="65" t="s">
        <v>1223</v>
      </c>
      <c r="Q261" s="65"/>
      <c r="R261" s="65" t="s">
        <v>1231</v>
      </c>
      <c r="S261" s="65">
        <v>140060001</v>
      </c>
      <c r="T261" s="65" t="s">
        <v>1232</v>
      </c>
      <c r="U261" s="70"/>
      <c r="V261" s="71" t="s">
        <v>1215</v>
      </c>
      <c r="W261" s="72">
        <v>20271</v>
      </c>
      <c r="X261" s="73">
        <v>43073</v>
      </c>
      <c r="Y261" s="74" t="s">
        <v>966</v>
      </c>
      <c r="Z261" s="74">
        <v>4600006470</v>
      </c>
      <c r="AA261" s="75">
        <f t="shared" si="3"/>
        <v>1</v>
      </c>
      <c r="AB261" s="70" t="s">
        <v>1261</v>
      </c>
      <c r="AC261" s="70" t="s">
        <v>61</v>
      </c>
      <c r="AD261" s="70"/>
      <c r="AE261" s="70" t="e">
        <f>[3]!Tabla2[[#This Row],[Nombre completo]]</f>
        <v>#REF!</v>
      </c>
      <c r="AF261" s="76" t="s">
        <v>63</v>
      </c>
      <c r="AG261" s="65" t="s">
        <v>1210</v>
      </c>
    </row>
    <row r="262" spans="1:33" s="78" customFormat="1" ht="50.25" customHeight="1" x14ac:dyDescent="0.25">
      <c r="A262" s="61" t="s">
        <v>1806</v>
      </c>
      <c r="B262" s="62">
        <v>80111604</v>
      </c>
      <c r="C262" s="63" t="s">
        <v>1262</v>
      </c>
      <c r="D262" s="64">
        <v>43105</v>
      </c>
      <c r="E262" s="65" t="s">
        <v>814</v>
      </c>
      <c r="F262" s="66" t="s">
        <v>639</v>
      </c>
      <c r="G262" s="65" t="s">
        <v>241</v>
      </c>
      <c r="H262" s="67">
        <v>20825000</v>
      </c>
      <c r="I262" s="67">
        <v>20825000</v>
      </c>
      <c r="J262" s="66" t="s">
        <v>76</v>
      </c>
      <c r="K262" s="66" t="s">
        <v>68</v>
      </c>
      <c r="L262" s="62" t="s">
        <v>1263</v>
      </c>
      <c r="M262" s="62" t="s">
        <v>1206</v>
      </c>
      <c r="N262" s="68" t="s">
        <v>1229</v>
      </c>
      <c r="O262" s="69" t="s">
        <v>1258</v>
      </c>
      <c r="P262" s="65" t="s">
        <v>1223</v>
      </c>
      <c r="Q262" s="65"/>
      <c r="R262" s="65" t="s">
        <v>1231</v>
      </c>
      <c r="S262" s="65">
        <v>140060001</v>
      </c>
      <c r="T262" s="65" t="s">
        <v>1232</v>
      </c>
      <c r="U262" s="70"/>
      <c r="V262" s="71" t="s">
        <v>1215</v>
      </c>
      <c r="W262" s="72">
        <v>20274</v>
      </c>
      <c r="X262" s="73">
        <v>43073</v>
      </c>
      <c r="Y262" s="74" t="s">
        <v>966</v>
      </c>
      <c r="Z262" s="74">
        <v>4600006510</v>
      </c>
      <c r="AA262" s="75">
        <f t="shared" si="3"/>
        <v>1</v>
      </c>
      <c r="AB262" s="70" t="s">
        <v>1264</v>
      </c>
      <c r="AC262" s="70" t="s">
        <v>61</v>
      </c>
      <c r="AD262" s="70"/>
      <c r="AE262" s="70" t="e">
        <f>[3]!Tabla2[[#This Row],[Nombre completo]]</f>
        <v>#REF!</v>
      </c>
      <c r="AF262" s="76" t="s">
        <v>63</v>
      </c>
      <c r="AG262" s="65" t="s">
        <v>1210</v>
      </c>
    </row>
    <row r="263" spans="1:33" s="78" customFormat="1" ht="50.25" customHeight="1" x14ac:dyDescent="0.25">
      <c r="A263" s="61" t="s">
        <v>1806</v>
      </c>
      <c r="B263" s="62">
        <v>80111604</v>
      </c>
      <c r="C263" s="63" t="s">
        <v>1265</v>
      </c>
      <c r="D263" s="64">
        <v>43105</v>
      </c>
      <c r="E263" s="65" t="s">
        <v>814</v>
      </c>
      <c r="F263" s="66" t="s">
        <v>639</v>
      </c>
      <c r="G263" s="65" t="s">
        <v>241</v>
      </c>
      <c r="H263" s="67">
        <v>20825000</v>
      </c>
      <c r="I263" s="67">
        <v>20825000</v>
      </c>
      <c r="J263" s="66" t="s">
        <v>76</v>
      </c>
      <c r="K263" s="66" t="s">
        <v>68</v>
      </c>
      <c r="L263" s="62" t="s">
        <v>1266</v>
      </c>
      <c r="M263" s="62" t="s">
        <v>1206</v>
      </c>
      <c r="N263" s="68" t="s">
        <v>1229</v>
      </c>
      <c r="O263" s="69" t="s">
        <v>1267</v>
      </c>
      <c r="P263" s="65" t="s">
        <v>1223</v>
      </c>
      <c r="Q263" s="65"/>
      <c r="R263" s="65" t="s">
        <v>1231</v>
      </c>
      <c r="S263" s="65">
        <v>140060001</v>
      </c>
      <c r="T263" s="65" t="s">
        <v>1232</v>
      </c>
      <c r="U263" s="70"/>
      <c r="V263" s="71" t="s">
        <v>1215</v>
      </c>
      <c r="W263" s="72">
        <v>20277</v>
      </c>
      <c r="X263" s="73">
        <v>43073</v>
      </c>
      <c r="Y263" s="74" t="s">
        <v>966</v>
      </c>
      <c r="Z263" s="74">
        <v>4600006512</v>
      </c>
      <c r="AA263" s="75">
        <f t="shared" si="3"/>
        <v>1</v>
      </c>
      <c r="AB263" s="70" t="s">
        <v>1268</v>
      </c>
      <c r="AC263" s="70" t="s">
        <v>61</v>
      </c>
      <c r="AD263" s="70"/>
      <c r="AE263" s="70" t="e">
        <f>[3]!Tabla2[[#This Row],[Nombre completo]]</f>
        <v>#REF!</v>
      </c>
      <c r="AF263" s="76" t="s">
        <v>63</v>
      </c>
      <c r="AG263" s="65" t="s">
        <v>1210</v>
      </c>
    </row>
    <row r="264" spans="1:33" s="78" customFormat="1" ht="50.25" customHeight="1" x14ac:dyDescent="0.25">
      <c r="A264" s="61" t="s">
        <v>1806</v>
      </c>
      <c r="B264" s="62">
        <v>80111604</v>
      </c>
      <c r="C264" s="63" t="s">
        <v>1269</v>
      </c>
      <c r="D264" s="64">
        <v>43105</v>
      </c>
      <c r="E264" s="65" t="s">
        <v>814</v>
      </c>
      <c r="F264" s="66" t="s">
        <v>639</v>
      </c>
      <c r="G264" s="65" t="s">
        <v>241</v>
      </c>
      <c r="H264" s="67">
        <v>20825000</v>
      </c>
      <c r="I264" s="67">
        <v>20825000</v>
      </c>
      <c r="J264" s="66" t="s">
        <v>76</v>
      </c>
      <c r="K264" s="66" t="s">
        <v>68</v>
      </c>
      <c r="L264" s="62" t="s">
        <v>1266</v>
      </c>
      <c r="M264" s="62" t="s">
        <v>1206</v>
      </c>
      <c r="N264" s="68" t="s">
        <v>1229</v>
      </c>
      <c r="O264" s="69" t="s">
        <v>1267</v>
      </c>
      <c r="P264" s="65" t="s">
        <v>1223</v>
      </c>
      <c r="Q264" s="65"/>
      <c r="R264" s="65" t="s">
        <v>1231</v>
      </c>
      <c r="S264" s="65">
        <v>140060001</v>
      </c>
      <c r="T264" s="65" t="s">
        <v>1232</v>
      </c>
      <c r="U264" s="70"/>
      <c r="V264" s="71" t="s">
        <v>1215</v>
      </c>
      <c r="W264" s="72">
        <v>20279</v>
      </c>
      <c r="X264" s="73">
        <v>43073</v>
      </c>
      <c r="Y264" s="74" t="s">
        <v>966</v>
      </c>
      <c r="Z264" s="74">
        <v>4600006511</v>
      </c>
      <c r="AA264" s="75">
        <f t="shared" si="3"/>
        <v>1</v>
      </c>
      <c r="AB264" s="70" t="s">
        <v>1270</v>
      </c>
      <c r="AC264" s="70" t="s">
        <v>61</v>
      </c>
      <c r="AD264" s="70"/>
      <c r="AE264" s="70" t="e">
        <f>[3]!Tabla2[[#This Row],[Nombre completo]]</f>
        <v>#REF!</v>
      </c>
      <c r="AF264" s="76" t="s">
        <v>63</v>
      </c>
      <c r="AG264" s="65" t="s">
        <v>1210</v>
      </c>
    </row>
    <row r="265" spans="1:33" s="78" customFormat="1" ht="50.25" customHeight="1" x14ac:dyDescent="0.25">
      <c r="A265" s="61" t="s">
        <v>1806</v>
      </c>
      <c r="B265" s="62">
        <v>80111604</v>
      </c>
      <c r="C265" s="63" t="s">
        <v>1271</v>
      </c>
      <c r="D265" s="64">
        <v>43105</v>
      </c>
      <c r="E265" s="65" t="s">
        <v>814</v>
      </c>
      <c r="F265" s="66" t="s">
        <v>639</v>
      </c>
      <c r="G265" s="65" t="s">
        <v>241</v>
      </c>
      <c r="H265" s="67">
        <v>20825000</v>
      </c>
      <c r="I265" s="67">
        <v>20825000</v>
      </c>
      <c r="J265" s="66" t="s">
        <v>76</v>
      </c>
      <c r="K265" s="66" t="s">
        <v>68</v>
      </c>
      <c r="L265" s="62" t="s">
        <v>1217</v>
      </c>
      <c r="M265" s="62" t="s">
        <v>1206</v>
      </c>
      <c r="N265" s="68" t="s">
        <v>1229</v>
      </c>
      <c r="O265" s="69" t="s">
        <v>1254</v>
      </c>
      <c r="P265" s="65" t="s">
        <v>1223</v>
      </c>
      <c r="Q265" s="65"/>
      <c r="R265" s="65" t="s">
        <v>1231</v>
      </c>
      <c r="S265" s="65">
        <v>140060001</v>
      </c>
      <c r="T265" s="65" t="s">
        <v>1232</v>
      </c>
      <c r="U265" s="70"/>
      <c r="V265" s="71" t="s">
        <v>1215</v>
      </c>
      <c r="W265" s="72">
        <v>20284</v>
      </c>
      <c r="X265" s="73">
        <v>43073</v>
      </c>
      <c r="Y265" s="74" t="s">
        <v>966</v>
      </c>
      <c r="Z265" s="74">
        <v>4600006472</v>
      </c>
      <c r="AA265" s="75">
        <f t="shared" si="3"/>
        <v>1</v>
      </c>
      <c r="AB265" s="70" t="s">
        <v>1272</v>
      </c>
      <c r="AC265" s="70" t="s">
        <v>61</v>
      </c>
      <c r="AD265" s="70"/>
      <c r="AE265" s="70" t="e">
        <f>[3]!Tabla2[[#This Row],[Nombre completo]]</f>
        <v>#REF!</v>
      </c>
      <c r="AF265" s="76" t="s">
        <v>63</v>
      </c>
      <c r="AG265" s="65" t="s">
        <v>1210</v>
      </c>
    </row>
    <row r="266" spans="1:33" s="78" customFormat="1" ht="50.25" customHeight="1" x14ac:dyDescent="0.25">
      <c r="A266" s="61" t="s">
        <v>1806</v>
      </c>
      <c r="B266" s="62">
        <v>80111604</v>
      </c>
      <c r="C266" s="63" t="s">
        <v>1273</v>
      </c>
      <c r="D266" s="64">
        <v>43105</v>
      </c>
      <c r="E266" s="65" t="s">
        <v>814</v>
      </c>
      <c r="F266" s="66" t="s">
        <v>639</v>
      </c>
      <c r="G266" s="65" t="s">
        <v>241</v>
      </c>
      <c r="H266" s="67">
        <v>17000000</v>
      </c>
      <c r="I266" s="67">
        <v>17000000</v>
      </c>
      <c r="J266" s="66" t="s">
        <v>76</v>
      </c>
      <c r="K266" s="66" t="s">
        <v>68</v>
      </c>
      <c r="L266" s="62" t="s">
        <v>1257</v>
      </c>
      <c r="M266" s="62" t="s">
        <v>1206</v>
      </c>
      <c r="N266" s="68" t="s">
        <v>1229</v>
      </c>
      <c r="O266" s="69" t="s">
        <v>1258</v>
      </c>
      <c r="P266" s="65" t="s">
        <v>1223</v>
      </c>
      <c r="Q266" s="65"/>
      <c r="R266" s="65" t="s">
        <v>1231</v>
      </c>
      <c r="S266" s="65">
        <v>140060001</v>
      </c>
      <c r="T266" s="65" t="s">
        <v>1232</v>
      </c>
      <c r="U266" s="70"/>
      <c r="V266" s="71" t="s">
        <v>1215</v>
      </c>
      <c r="W266" s="72">
        <v>20285</v>
      </c>
      <c r="X266" s="73">
        <v>43073</v>
      </c>
      <c r="Y266" s="74" t="s">
        <v>966</v>
      </c>
      <c r="Z266" s="74">
        <v>4600006505</v>
      </c>
      <c r="AA266" s="75">
        <f t="shared" si="3"/>
        <v>1</v>
      </c>
      <c r="AB266" s="70" t="s">
        <v>1274</v>
      </c>
      <c r="AC266" s="70" t="s">
        <v>61</v>
      </c>
      <c r="AD266" s="70"/>
      <c r="AE266" s="70" t="e">
        <f>[3]!Tabla2[[#This Row],[Nombre completo]]</f>
        <v>#REF!</v>
      </c>
      <c r="AF266" s="76" t="s">
        <v>63</v>
      </c>
      <c r="AG266" s="65" t="s">
        <v>1210</v>
      </c>
    </row>
    <row r="267" spans="1:33" s="78" customFormat="1" ht="50.25" customHeight="1" x14ac:dyDescent="0.25">
      <c r="A267" s="61" t="s">
        <v>1806</v>
      </c>
      <c r="B267" s="62">
        <v>80111604</v>
      </c>
      <c r="C267" s="63" t="s">
        <v>1275</v>
      </c>
      <c r="D267" s="64">
        <v>43105</v>
      </c>
      <c r="E267" s="65" t="s">
        <v>814</v>
      </c>
      <c r="F267" s="66" t="s">
        <v>639</v>
      </c>
      <c r="G267" s="65" t="s">
        <v>241</v>
      </c>
      <c r="H267" s="67">
        <v>20825000</v>
      </c>
      <c r="I267" s="67">
        <v>20825000</v>
      </c>
      <c r="J267" s="66" t="s">
        <v>76</v>
      </c>
      <c r="K267" s="66" t="s">
        <v>68</v>
      </c>
      <c r="L267" s="62" t="s">
        <v>1276</v>
      </c>
      <c r="M267" s="62" t="s">
        <v>1206</v>
      </c>
      <c r="N267" s="68" t="s">
        <v>1229</v>
      </c>
      <c r="O267" s="69" t="s">
        <v>1277</v>
      </c>
      <c r="P267" s="65" t="s">
        <v>1223</v>
      </c>
      <c r="Q267" s="65"/>
      <c r="R267" s="65" t="s">
        <v>1231</v>
      </c>
      <c r="S267" s="65">
        <v>140060001</v>
      </c>
      <c r="T267" s="65" t="s">
        <v>1232</v>
      </c>
      <c r="U267" s="70"/>
      <c r="V267" s="71" t="s">
        <v>1215</v>
      </c>
      <c r="W267" s="72">
        <v>20286</v>
      </c>
      <c r="X267" s="73">
        <v>43073</v>
      </c>
      <c r="Y267" s="74" t="s">
        <v>966</v>
      </c>
      <c r="Z267" s="74">
        <v>4600006593</v>
      </c>
      <c r="AA267" s="75">
        <f t="shared" si="3"/>
        <v>1</v>
      </c>
      <c r="AB267" s="70" t="s">
        <v>1278</v>
      </c>
      <c r="AC267" s="70" t="s">
        <v>61</v>
      </c>
      <c r="AD267" s="70"/>
      <c r="AE267" s="70" t="e">
        <f>[3]!Tabla2[[#This Row],[Nombre completo]]</f>
        <v>#REF!</v>
      </c>
      <c r="AF267" s="76" t="s">
        <v>63</v>
      </c>
      <c r="AG267" s="65" t="s">
        <v>1210</v>
      </c>
    </row>
    <row r="268" spans="1:33" s="78" customFormat="1" ht="50.25" customHeight="1" x14ac:dyDescent="0.25">
      <c r="A268" s="61" t="s">
        <v>1806</v>
      </c>
      <c r="B268" s="62">
        <v>80111604</v>
      </c>
      <c r="C268" s="63" t="s">
        <v>1279</v>
      </c>
      <c r="D268" s="64">
        <v>43105</v>
      </c>
      <c r="E268" s="65" t="s">
        <v>814</v>
      </c>
      <c r="F268" s="66" t="s">
        <v>639</v>
      </c>
      <c r="G268" s="65" t="s">
        <v>241</v>
      </c>
      <c r="H268" s="67">
        <v>16999998.724999998</v>
      </c>
      <c r="I268" s="67">
        <v>16999998.724999998</v>
      </c>
      <c r="J268" s="66" t="s">
        <v>76</v>
      </c>
      <c r="K268" s="66" t="s">
        <v>68</v>
      </c>
      <c r="L268" s="62" t="s">
        <v>1276</v>
      </c>
      <c r="M268" s="62" t="s">
        <v>1206</v>
      </c>
      <c r="N268" s="68" t="s">
        <v>1229</v>
      </c>
      <c r="O268" s="69" t="s">
        <v>1277</v>
      </c>
      <c r="P268" s="65" t="s">
        <v>1223</v>
      </c>
      <c r="Q268" s="65"/>
      <c r="R268" s="65" t="s">
        <v>1231</v>
      </c>
      <c r="S268" s="65">
        <v>140060001</v>
      </c>
      <c r="T268" s="65" t="s">
        <v>1232</v>
      </c>
      <c r="U268" s="70"/>
      <c r="V268" s="71" t="s">
        <v>1215</v>
      </c>
      <c r="W268" s="72">
        <v>20287</v>
      </c>
      <c r="X268" s="73">
        <v>43073</v>
      </c>
      <c r="Y268" s="74" t="s">
        <v>966</v>
      </c>
      <c r="Z268" s="74">
        <v>4600006606</v>
      </c>
      <c r="AA268" s="75">
        <f t="shared" ref="AA268:AA331" si="4">+IF(AND(W268="",X268="",Y268="",Z268=""),"",IF(AND(W268&lt;&gt;"",X268="",Y268="",Z268=""),0%,IF(AND(W268&lt;&gt;"",X268&lt;&gt;"",Y268="",Z268=""),33%,IF(AND(W268&lt;&gt;"",X268&lt;&gt;"",Y268&lt;&gt;"",Z268=""),66%,IF(AND(W268&lt;&gt;"",X268&lt;&gt;"",Y268&lt;&gt;"",Z268&lt;&gt;""),100%,"Información incompleta")))))</f>
        <v>1</v>
      </c>
      <c r="AB268" s="70" t="s">
        <v>1280</v>
      </c>
      <c r="AC268" s="70" t="s">
        <v>61</v>
      </c>
      <c r="AD268" s="70"/>
      <c r="AE268" s="70" t="e">
        <f>[3]!Tabla2[[#This Row],[Nombre completo]]</f>
        <v>#REF!</v>
      </c>
      <c r="AF268" s="76" t="s">
        <v>63</v>
      </c>
      <c r="AG268" s="65" t="s">
        <v>1210</v>
      </c>
    </row>
    <row r="269" spans="1:33" s="78" customFormat="1" ht="50.25" customHeight="1" x14ac:dyDescent="0.25">
      <c r="A269" s="61" t="s">
        <v>1806</v>
      </c>
      <c r="B269" s="62">
        <v>80111604</v>
      </c>
      <c r="C269" s="63" t="s">
        <v>1281</v>
      </c>
      <c r="D269" s="64">
        <v>43105</v>
      </c>
      <c r="E269" s="65" t="s">
        <v>814</v>
      </c>
      <c r="F269" s="66" t="s">
        <v>639</v>
      </c>
      <c r="G269" s="65" t="s">
        <v>241</v>
      </c>
      <c r="H269" s="67">
        <v>16999999.574999999</v>
      </c>
      <c r="I269" s="67">
        <v>16999999.574999999</v>
      </c>
      <c r="J269" s="66" t="s">
        <v>76</v>
      </c>
      <c r="K269" s="66" t="s">
        <v>68</v>
      </c>
      <c r="L269" s="62" t="s">
        <v>1276</v>
      </c>
      <c r="M269" s="62" t="s">
        <v>1206</v>
      </c>
      <c r="N269" s="68" t="s">
        <v>1229</v>
      </c>
      <c r="O269" s="69" t="s">
        <v>1277</v>
      </c>
      <c r="P269" s="65" t="s">
        <v>1223</v>
      </c>
      <c r="Q269" s="65"/>
      <c r="R269" s="65" t="s">
        <v>1231</v>
      </c>
      <c r="S269" s="65">
        <v>140060001</v>
      </c>
      <c r="T269" s="65" t="s">
        <v>1232</v>
      </c>
      <c r="U269" s="70"/>
      <c r="V269" s="71" t="s">
        <v>1215</v>
      </c>
      <c r="W269" s="72">
        <v>20288</v>
      </c>
      <c r="X269" s="73">
        <v>43073</v>
      </c>
      <c r="Y269" s="74" t="s">
        <v>966</v>
      </c>
      <c r="Z269" s="74">
        <v>4600006587</v>
      </c>
      <c r="AA269" s="75">
        <f t="shared" si="4"/>
        <v>1</v>
      </c>
      <c r="AB269" s="70" t="s">
        <v>1282</v>
      </c>
      <c r="AC269" s="70" t="s">
        <v>61</v>
      </c>
      <c r="AD269" s="70"/>
      <c r="AE269" s="70" t="e">
        <f>[3]!Tabla2[[#This Row],[Nombre completo]]</f>
        <v>#REF!</v>
      </c>
      <c r="AF269" s="76" t="s">
        <v>63</v>
      </c>
      <c r="AG269" s="65" t="s">
        <v>1210</v>
      </c>
    </row>
    <row r="270" spans="1:33" s="78" customFormat="1" ht="50.25" customHeight="1" x14ac:dyDescent="0.25">
      <c r="A270" s="61" t="s">
        <v>1806</v>
      </c>
      <c r="B270" s="62">
        <v>80111604</v>
      </c>
      <c r="C270" s="63" t="s">
        <v>1283</v>
      </c>
      <c r="D270" s="64">
        <v>43105</v>
      </c>
      <c r="E270" s="65" t="s">
        <v>814</v>
      </c>
      <c r="F270" s="66" t="s">
        <v>639</v>
      </c>
      <c r="G270" s="65" t="s">
        <v>241</v>
      </c>
      <c r="H270" s="67">
        <v>17000000</v>
      </c>
      <c r="I270" s="67">
        <v>17000000</v>
      </c>
      <c r="J270" s="66" t="s">
        <v>76</v>
      </c>
      <c r="K270" s="66" t="s">
        <v>68</v>
      </c>
      <c r="L270" s="62" t="s">
        <v>1284</v>
      </c>
      <c r="M270" s="62" t="s">
        <v>1206</v>
      </c>
      <c r="N270" s="68" t="s">
        <v>1229</v>
      </c>
      <c r="O270" s="69" t="s">
        <v>1285</v>
      </c>
      <c r="P270" s="65" t="s">
        <v>1223</v>
      </c>
      <c r="Q270" s="65"/>
      <c r="R270" s="65" t="s">
        <v>1231</v>
      </c>
      <c r="S270" s="65">
        <v>140060001</v>
      </c>
      <c r="T270" s="65" t="s">
        <v>1232</v>
      </c>
      <c r="U270" s="70"/>
      <c r="V270" s="71" t="s">
        <v>1215</v>
      </c>
      <c r="W270" s="72">
        <v>20291</v>
      </c>
      <c r="X270" s="73">
        <v>43073</v>
      </c>
      <c r="Y270" s="74" t="s">
        <v>966</v>
      </c>
      <c r="Z270" s="74">
        <v>4600006592</v>
      </c>
      <c r="AA270" s="75">
        <f t="shared" si="4"/>
        <v>1</v>
      </c>
      <c r="AB270" s="70" t="s">
        <v>1286</v>
      </c>
      <c r="AC270" s="70" t="s">
        <v>61</v>
      </c>
      <c r="AD270" s="70"/>
      <c r="AE270" s="70" t="e">
        <f>[3]!Tabla2[[#This Row],[Nombre completo]]</f>
        <v>#REF!</v>
      </c>
      <c r="AF270" s="76" t="s">
        <v>63</v>
      </c>
      <c r="AG270" s="65" t="s">
        <v>1210</v>
      </c>
    </row>
    <row r="271" spans="1:33" s="78" customFormat="1" ht="50.25" customHeight="1" x14ac:dyDescent="0.25">
      <c r="A271" s="61" t="s">
        <v>1806</v>
      </c>
      <c r="B271" s="62">
        <v>80111604</v>
      </c>
      <c r="C271" s="63" t="s">
        <v>1287</v>
      </c>
      <c r="D271" s="64">
        <v>43105</v>
      </c>
      <c r="E271" s="65" t="s">
        <v>814</v>
      </c>
      <c r="F271" s="66" t="s">
        <v>639</v>
      </c>
      <c r="G271" s="65" t="s">
        <v>241</v>
      </c>
      <c r="H271" s="67">
        <v>20825000</v>
      </c>
      <c r="I271" s="67">
        <v>20825000</v>
      </c>
      <c r="J271" s="66" t="s">
        <v>76</v>
      </c>
      <c r="K271" s="66" t="s">
        <v>68</v>
      </c>
      <c r="L271" s="62" t="s">
        <v>1284</v>
      </c>
      <c r="M271" s="62" t="s">
        <v>1206</v>
      </c>
      <c r="N271" s="68" t="s">
        <v>1229</v>
      </c>
      <c r="O271" s="69" t="s">
        <v>1285</v>
      </c>
      <c r="P271" s="65" t="s">
        <v>1223</v>
      </c>
      <c r="Q271" s="65"/>
      <c r="R271" s="65" t="s">
        <v>1231</v>
      </c>
      <c r="S271" s="65">
        <v>140060001</v>
      </c>
      <c r="T271" s="65" t="s">
        <v>1232</v>
      </c>
      <c r="U271" s="70"/>
      <c r="V271" s="71" t="s">
        <v>1215</v>
      </c>
      <c r="W271" s="72">
        <v>20292</v>
      </c>
      <c r="X271" s="73">
        <v>43073</v>
      </c>
      <c r="Y271" s="74" t="s">
        <v>966</v>
      </c>
      <c r="Z271" s="74">
        <v>4600006603</v>
      </c>
      <c r="AA271" s="75">
        <f t="shared" si="4"/>
        <v>1</v>
      </c>
      <c r="AB271" s="70" t="s">
        <v>1288</v>
      </c>
      <c r="AC271" s="70" t="s">
        <v>61</v>
      </c>
      <c r="AD271" s="70"/>
      <c r="AE271" s="70" t="e">
        <f>[3]!Tabla2[[#This Row],[Nombre completo]]</f>
        <v>#REF!</v>
      </c>
      <c r="AF271" s="76" t="s">
        <v>63</v>
      </c>
      <c r="AG271" s="65" t="s">
        <v>1210</v>
      </c>
    </row>
    <row r="272" spans="1:33" s="78" customFormat="1" ht="50.25" customHeight="1" x14ac:dyDescent="0.25">
      <c r="A272" s="61" t="s">
        <v>1806</v>
      </c>
      <c r="B272" s="62">
        <v>80111604</v>
      </c>
      <c r="C272" s="63" t="s">
        <v>1289</v>
      </c>
      <c r="D272" s="64">
        <v>43105</v>
      </c>
      <c r="E272" s="65" t="s">
        <v>814</v>
      </c>
      <c r="F272" s="66" t="s">
        <v>639</v>
      </c>
      <c r="G272" s="65" t="s">
        <v>241</v>
      </c>
      <c r="H272" s="67">
        <v>20509997.024999999</v>
      </c>
      <c r="I272" s="67">
        <v>20509997.024999999</v>
      </c>
      <c r="J272" s="66" t="s">
        <v>76</v>
      </c>
      <c r="K272" s="66" t="s">
        <v>68</v>
      </c>
      <c r="L272" s="62" t="s">
        <v>1284</v>
      </c>
      <c r="M272" s="62" t="s">
        <v>1206</v>
      </c>
      <c r="N272" s="68" t="s">
        <v>1229</v>
      </c>
      <c r="O272" s="69" t="s">
        <v>1285</v>
      </c>
      <c r="P272" s="65" t="s">
        <v>1223</v>
      </c>
      <c r="Q272" s="65"/>
      <c r="R272" s="65" t="s">
        <v>1231</v>
      </c>
      <c r="S272" s="65">
        <v>140060001</v>
      </c>
      <c r="T272" s="65" t="s">
        <v>1232</v>
      </c>
      <c r="U272" s="70"/>
      <c r="V272" s="71" t="s">
        <v>1215</v>
      </c>
      <c r="W272" s="72">
        <v>20293</v>
      </c>
      <c r="X272" s="73">
        <v>43073</v>
      </c>
      <c r="Y272" s="74" t="s">
        <v>966</v>
      </c>
      <c r="Z272" s="74">
        <v>4600006594</v>
      </c>
      <c r="AA272" s="75">
        <f t="shared" si="4"/>
        <v>1</v>
      </c>
      <c r="AB272" s="70" t="s">
        <v>1290</v>
      </c>
      <c r="AC272" s="70" t="s">
        <v>61</v>
      </c>
      <c r="AD272" s="70"/>
      <c r="AE272" s="70" t="e">
        <f>[3]!Tabla2[[#This Row],[Nombre completo]]</f>
        <v>#REF!</v>
      </c>
      <c r="AF272" s="76" t="s">
        <v>63</v>
      </c>
      <c r="AG272" s="65" t="s">
        <v>1210</v>
      </c>
    </row>
    <row r="273" spans="1:33" s="78" customFormat="1" ht="50.25" customHeight="1" x14ac:dyDescent="0.25">
      <c r="A273" s="61" t="s">
        <v>1806</v>
      </c>
      <c r="B273" s="62">
        <v>80111604</v>
      </c>
      <c r="C273" s="63" t="s">
        <v>1291</v>
      </c>
      <c r="D273" s="64">
        <v>43105</v>
      </c>
      <c r="E273" s="65" t="s">
        <v>814</v>
      </c>
      <c r="F273" s="66" t="s">
        <v>639</v>
      </c>
      <c r="G273" s="65" t="s">
        <v>241</v>
      </c>
      <c r="H273" s="67">
        <v>20825000</v>
      </c>
      <c r="I273" s="67">
        <v>20825000</v>
      </c>
      <c r="J273" s="66" t="s">
        <v>76</v>
      </c>
      <c r="K273" s="66" t="s">
        <v>68</v>
      </c>
      <c r="L273" s="62" t="s">
        <v>1292</v>
      </c>
      <c r="M273" s="62" t="s">
        <v>1206</v>
      </c>
      <c r="N273" s="68" t="s">
        <v>1229</v>
      </c>
      <c r="O273" s="69" t="s">
        <v>1293</v>
      </c>
      <c r="P273" s="65" t="s">
        <v>1223</v>
      </c>
      <c r="Q273" s="65"/>
      <c r="R273" s="65" t="s">
        <v>1231</v>
      </c>
      <c r="S273" s="65">
        <v>140060001</v>
      </c>
      <c r="T273" s="65" t="s">
        <v>1232</v>
      </c>
      <c r="U273" s="70"/>
      <c r="V273" s="71" t="s">
        <v>1215</v>
      </c>
      <c r="W273" s="72">
        <v>20294</v>
      </c>
      <c r="X273" s="73">
        <v>43073</v>
      </c>
      <c r="Y273" s="74" t="s">
        <v>966</v>
      </c>
      <c r="Z273" s="74">
        <v>4600006590</v>
      </c>
      <c r="AA273" s="75">
        <f t="shared" si="4"/>
        <v>1</v>
      </c>
      <c r="AB273" s="70" t="s">
        <v>1294</v>
      </c>
      <c r="AC273" s="70" t="s">
        <v>61</v>
      </c>
      <c r="AD273" s="70"/>
      <c r="AE273" s="70" t="e">
        <f>[3]!Tabla2[[#This Row],[Nombre completo]]</f>
        <v>#REF!</v>
      </c>
      <c r="AF273" s="76" t="s">
        <v>63</v>
      </c>
      <c r="AG273" s="65" t="s">
        <v>1210</v>
      </c>
    </row>
    <row r="274" spans="1:33" s="78" customFormat="1" ht="50.25" customHeight="1" x14ac:dyDescent="0.25">
      <c r="A274" s="61" t="s">
        <v>1806</v>
      </c>
      <c r="B274" s="62">
        <v>80111604</v>
      </c>
      <c r="C274" s="63" t="s">
        <v>1295</v>
      </c>
      <c r="D274" s="64">
        <v>43105</v>
      </c>
      <c r="E274" s="65" t="s">
        <v>814</v>
      </c>
      <c r="F274" s="66" t="s">
        <v>639</v>
      </c>
      <c r="G274" s="65" t="s">
        <v>241</v>
      </c>
      <c r="H274" s="67">
        <v>20824997.024999999</v>
      </c>
      <c r="I274" s="67">
        <v>20824997.024999999</v>
      </c>
      <c r="J274" s="66" t="s">
        <v>76</v>
      </c>
      <c r="K274" s="66" t="s">
        <v>68</v>
      </c>
      <c r="L274" s="62" t="s">
        <v>1292</v>
      </c>
      <c r="M274" s="62" t="s">
        <v>1206</v>
      </c>
      <c r="N274" s="68" t="s">
        <v>1229</v>
      </c>
      <c r="O274" s="69" t="s">
        <v>1293</v>
      </c>
      <c r="P274" s="65" t="s">
        <v>1223</v>
      </c>
      <c r="Q274" s="65"/>
      <c r="R274" s="65" t="s">
        <v>1231</v>
      </c>
      <c r="S274" s="65">
        <v>140060001</v>
      </c>
      <c r="T274" s="65" t="s">
        <v>1232</v>
      </c>
      <c r="U274" s="70"/>
      <c r="V274" s="71" t="s">
        <v>1215</v>
      </c>
      <c r="W274" s="72">
        <v>20295</v>
      </c>
      <c r="X274" s="73">
        <v>43073</v>
      </c>
      <c r="Y274" s="74" t="s">
        <v>966</v>
      </c>
      <c r="Z274" s="74">
        <v>4600006604</v>
      </c>
      <c r="AA274" s="75">
        <f t="shared" si="4"/>
        <v>1</v>
      </c>
      <c r="AB274" s="70" t="s">
        <v>1296</v>
      </c>
      <c r="AC274" s="70" t="s">
        <v>61</v>
      </c>
      <c r="AD274" s="70"/>
      <c r="AE274" s="70" t="e">
        <f>[3]!Tabla2[[#This Row],[Nombre completo]]</f>
        <v>#REF!</v>
      </c>
      <c r="AF274" s="76" t="s">
        <v>63</v>
      </c>
      <c r="AG274" s="65" t="s">
        <v>1210</v>
      </c>
    </row>
    <row r="275" spans="1:33" s="78" customFormat="1" ht="50.25" customHeight="1" x14ac:dyDescent="0.25">
      <c r="A275" s="61" t="s">
        <v>1806</v>
      </c>
      <c r="B275" s="62">
        <v>80111604</v>
      </c>
      <c r="C275" s="63" t="s">
        <v>1297</v>
      </c>
      <c r="D275" s="64">
        <v>43105</v>
      </c>
      <c r="E275" s="65" t="s">
        <v>814</v>
      </c>
      <c r="F275" s="66" t="s">
        <v>639</v>
      </c>
      <c r="G275" s="65" t="s">
        <v>241</v>
      </c>
      <c r="H275" s="67">
        <v>20824574.574999999</v>
      </c>
      <c r="I275" s="67">
        <v>20824574.574999999</v>
      </c>
      <c r="J275" s="66" t="s">
        <v>76</v>
      </c>
      <c r="K275" s="66" t="s">
        <v>68</v>
      </c>
      <c r="L275" s="62" t="s">
        <v>1292</v>
      </c>
      <c r="M275" s="62" t="s">
        <v>1206</v>
      </c>
      <c r="N275" s="68" t="s">
        <v>1229</v>
      </c>
      <c r="O275" s="69" t="s">
        <v>1293</v>
      </c>
      <c r="P275" s="65" t="s">
        <v>1223</v>
      </c>
      <c r="Q275" s="65"/>
      <c r="R275" s="65" t="s">
        <v>1231</v>
      </c>
      <c r="S275" s="65">
        <v>140060001</v>
      </c>
      <c r="T275" s="65" t="s">
        <v>1232</v>
      </c>
      <c r="U275" s="70"/>
      <c r="V275" s="71" t="s">
        <v>1215</v>
      </c>
      <c r="W275" s="72">
        <v>20296</v>
      </c>
      <c r="X275" s="73">
        <v>43073</v>
      </c>
      <c r="Y275" s="74" t="s">
        <v>966</v>
      </c>
      <c r="Z275" s="74">
        <v>4600006589</v>
      </c>
      <c r="AA275" s="75">
        <f t="shared" si="4"/>
        <v>1</v>
      </c>
      <c r="AB275" s="70" t="s">
        <v>1298</v>
      </c>
      <c r="AC275" s="70" t="s">
        <v>61</v>
      </c>
      <c r="AD275" s="70"/>
      <c r="AE275" s="70" t="e">
        <f>[3]!Tabla2[[#This Row],[Nombre completo]]</f>
        <v>#REF!</v>
      </c>
      <c r="AF275" s="76" t="s">
        <v>63</v>
      </c>
      <c r="AG275" s="65" t="s">
        <v>1210</v>
      </c>
    </row>
    <row r="276" spans="1:33" s="78" customFormat="1" ht="50.25" customHeight="1" x14ac:dyDescent="0.25">
      <c r="A276" s="61" t="s">
        <v>1806</v>
      </c>
      <c r="B276" s="62">
        <v>80111604</v>
      </c>
      <c r="C276" s="63" t="s">
        <v>1297</v>
      </c>
      <c r="D276" s="64">
        <v>43105</v>
      </c>
      <c r="E276" s="65" t="s">
        <v>814</v>
      </c>
      <c r="F276" s="66" t="s">
        <v>639</v>
      </c>
      <c r="G276" s="65" t="s">
        <v>241</v>
      </c>
      <c r="H276" s="67">
        <v>20824993.199999999</v>
      </c>
      <c r="I276" s="67">
        <v>20824993.199999999</v>
      </c>
      <c r="J276" s="66" t="s">
        <v>76</v>
      </c>
      <c r="K276" s="66" t="s">
        <v>68</v>
      </c>
      <c r="L276" s="62" t="s">
        <v>1292</v>
      </c>
      <c r="M276" s="62" t="s">
        <v>1206</v>
      </c>
      <c r="N276" s="68" t="s">
        <v>1229</v>
      </c>
      <c r="O276" s="69" t="s">
        <v>1293</v>
      </c>
      <c r="P276" s="65" t="s">
        <v>1223</v>
      </c>
      <c r="Q276" s="65"/>
      <c r="R276" s="65" t="s">
        <v>1231</v>
      </c>
      <c r="S276" s="65">
        <v>140060001</v>
      </c>
      <c r="T276" s="65" t="s">
        <v>1232</v>
      </c>
      <c r="U276" s="70"/>
      <c r="V276" s="71" t="s">
        <v>1215</v>
      </c>
      <c r="W276" s="72">
        <v>20298</v>
      </c>
      <c r="X276" s="73">
        <v>43073</v>
      </c>
      <c r="Y276" s="74" t="s">
        <v>966</v>
      </c>
      <c r="Z276" s="74">
        <v>4600006602</v>
      </c>
      <c r="AA276" s="75">
        <f t="shared" si="4"/>
        <v>1</v>
      </c>
      <c r="AB276" s="70" t="s">
        <v>1299</v>
      </c>
      <c r="AC276" s="70" t="s">
        <v>61</v>
      </c>
      <c r="AD276" s="70"/>
      <c r="AE276" s="70" t="e">
        <f>[3]!Tabla2[[#This Row],[Nombre completo]]</f>
        <v>#REF!</v>
      </c>
      <c r="AF276" s="76" t="s">
        <v>63</v>
      </c>
      <c r="AG276" s="65" t="s">
        <v>1210</v>
      </c>
    </row>
    <row r="277" spans="1:33" s="78" customFormat="1" ht="50.25" customHeight="1" x14ac:dyDescent="0.25">
      <c r="A277" s="61" t="s">
        <v>1806</v>
      </c>
      <c r="B277" s="62">
        <v>80111604</v>
      </c>
      <c r="C277" s="63" t="s">
        <v>1300</v>
      </c>
      <c r="D277" s="64">
        <v>43105</v>
      </c>
      <c r="E277" s="65" t="s">
        <v>814</v>
      </c>
      <c r="F277" s="66" t="s">
        <v>639</v>
      </c>
      <c r="G277" s="65" t="s">
        <v>241</v>
      </c>
      <c r="H277" s="67">
        <v>17000000</v>
      </c>
      <c r="I277" s="67">
        <v>17000000</v>
      </c>
      <c r="J277" s="66" t="s">
        <v>76</v>
      </c>
      <c r="K277" s="66" t="s">
        <v>68</v>
      </c>
      <c r="L277" s="62" t="s">
        <v>1301</v>
      </c>
      <c r="M277" s="62" t="s">
        <v>1206</v>
      </c>
      <c r="N277" s="68" t="s">
        <v>1229</v>
      </c>
      <c r="O277" s="69" t="s">
        <v>1302</v>
      </c>
      <c r="P277" s="65" t="s">
        <v>1223</v>
      </c>
      <c r="Q277" s="65"/>
      <c r="R277" s="65" t="s">
        <v>1231</v>
      </c>
      <c r="S277" s="65">
        <v>140060001</v>
      </c>
      <c r="T277" s="65" t="s">
        <v>1232</v>
      </c>
      <c r="U277" s="70"/>
      <c r="V277" s="71" t="s">
        <v>1215</v>
      </c>
      <c r="W277" s="72">
        <v>20310</v>
      </c>
      <c r="X277" s="73">
        <v>43073</v>
      </c>
      <c r="Y277" s="74" t="s">
        <v>966</v>
      </c>
      <c r="Z277" s="74">
        <v>4600006552</v>
      </c>
      <c r="AA277" s="75">
        <f t="shared" si="4"/>
        <v>1</v>
      </c>
      <c r="AB277" s="70" t="s">
        <v>1303</v>
      </c>
      <c r="AC277" s="70" t="s">
        <v>61</v>
      </c>
      <c r="AD277" s="70"/>
      <c r="AE277" s="70" t="e">
        <f>[3]!Tabla2[[#This Row],[Nombre completo]]</f>
        <v>#REF!</v>
      </c>
      <c r="AF277" s="76" t="s">
        <v>63</v>
      </c>
      <c r="AG277" s="65" t="s">
        <v>1210</v>
      </c>
    </row>
    <row r="278" spans="1:33" s="78" customFormat="1" ht="50.25" customHeight="1" x14ac:dyDescent="0.25">
      <c r="A278" s="61" t="s">
        <v>1806</v>
      </c>
      <c r="B278" s="62">
        <v>80111604</v>
      </c>
      <c r="C278" s="63" t="s">
        <v>1304</v>
      </c>
      <c r="D278" s="64">
        <v>43105</v>
      </c>
      <c r="E278" s="65" t="s">
        <v>814</v>
      </c>
      <c r="F278" s="66" t="s">
        <v>639</v>
      </c>
      <c r="G278" s="65" t="s">
        <v>241</v>
      </c>
      <c r="H278" s="67">
        <v>20824998.300000001</v>
      </c>
      <c r="I278" s="67">
        <v>20824998.300000001</v>
      </c>
      <c r="J278" s="66" t="s">
        <v>76</v>
      </c>
      <c r="K278" s="66" t="s">
        <v>68</v>
      </c>
      <c r="L278" s="62" t="s">
        <v>1305</v>
      </c>
      <c r="M278" s="62" t="s">
        <v>1206</v>
      </c>
      <c r="N278" s="68" t="s">
        <v>1229</v>
      </c>
      <c r="O278" s="69" t="s">
        <v>1306</v>
      </c>
      <c r="P278" s="65" t="s">
        <v>1223</v>
      </c>
      <c r="Q278" s="65"/>
      <c r="R278" s="65" t="s">
        <v>1231</v>
      </c>
      <c r="S278" s="65">
        <v>140060001</v>
      </c>
      <c r="T278" s="65" t="s">
        <v>1232</v>
      </c>
      <c r="U278" s="70"/>
      <c r="V278" s="71" t="s">
        <v>1215</v>
      </c>
      <c r="W278" s="72">
        <v>20314</v>
      </c>
      <c r="X278" s="73">
        <v>43073</v>
      </c>
      <c r="Y278" s="74" t="s">
        <v>966</v>
      </c>
      <c r="Z278" s="74">
        <v>4600006549</v>
      </c>
      <c r="AA278" s="75">
        <f t="shared" si="4"/>
        <v>1</v>
      </c>
      <c r="AB278" s="70" t="s">
        <v>1307</v>
      </c>
      <c r="AC278" s="70" t="s">
        <v>61</v>
      </c>
      <c r="AD278" s="70"/>
      <c r="AE278" s="70" t="e">
        <f>[3]!Tabla2[[#This Row],[Nombre completo]]</f>
        <v>#REF!</v>
      </c>
      <c r="AF278" s="76" t="s">
        <v>63</v>
      </c>
      <c r="AG278" s="65" t="s">
        <v>1210</v>
      </c>
    </row>
    <row r="279" spans="1:33" s="78" customFormat="1" ht="50.25" customHeight="1" x14ac:dyDescent="0.25">
      <c r="A279" s="61" t="s">
        <v>1806</v>
      </c>
      <c r="B279" s="62">
        <v>80111604</v>
      </c>
      <c r="C279" s="63" t="s">
        <v>1308</v>
      </c>
      <c r="D279" s="64">
        <v>43105</v>
      </c>
      <c r="E279" s="65" t="s">
        <v>814</v>
      </c>
      <c r="F279" s="66" t="s">
        <v>639</v>
      </c>
      <c r="G279" s="65" t="s">
        <v>241</v>
      </c>
      <c r="H279" s="67">
        <v>20825000</v>
      </c>
      <c r="I279" s="67">
        <v>20825000</v>
      </c>
      <c r="J279" s="66" t="s">
        <v>76</v>
      </c>
      <c r="K279" s="66" t="s">
        <v>68</v>
      </c>
      <c r="L279" s="62" t="s">
        <v>1305</v>
      </c>
      <c r="M279" s="62" t="s">
        <v>1206</v>
      </c>
      <c r="N279" s="68" t="s">
        <v>1229</v>
      </c>
      <c r="O279" s="69" t="s">
        <v>1306</v>
      </c>
      <c r="P279" s="65" t="s">
        <v>1223</v>
      </c>
      <c r="Q279" s="65"/>
      <c r="R279" s="65" t="s">
        <v>1231</v>
      </c>
      <c r="S279" s="65">
        <v>140060001</v>
      </c>
      <c r="T279" s="65" t="s">
        <v>1232</v>
      </c>
      <c r="U279" s="70"/>
      <c r="V279" s="71" t="s">
        <v>1215</v>
      </c>
      <c r="W279" s="72">
        <v>20315</v>
      </c>
      <c r="X279" s="73">
        <v>43073</v>
      </c>
      <c r="Y279" s="74" t="s">
        <v>966</v>
      </c>
      <c r="Z279" s="74">
        <v>4600006546</v>
      </c>
      <c r="AA279" s="75">
        <f t="shared" si="4"/>
        <v>1</v>
      </c>
      <c r="AB279" s="70" t="s">
        <v>1309</v>
      </c>
      <c r="AC279" s="70" t="s">
        <v>61</v>
      </c>
      <c r="AD279" s="70"/>
      <c r="AE279" s="70" t="e">
        <f>[3]!Tabla2[[#This Row],[Nombre completo]]</f>
        <v>#REF!</v>
      </c>
      <c r="AF279" s="76" t="s">
        <v>63</v>
      </c>
      <c r="AG279" s="65" t="s">
        <v>1210</v>
      </c>
    </row>
    <row r="280" spans="1:33" s="78" customFormat="1" ht="50.25" customHeight="1" x14ac:dyDescent="0.25">
      <c r="A280" s="61" t="s">
        <v>1806</v>
      </c>
      <c r="B280" s="62">
        <v>80111604</v>
      </c>
      <c r="C280" s="63" t="s">
        <v>1310</v>
      </c>
      <c r="D280" s="64">
        <v>43105</v>
      </c>
      <c r="E280" s="65" t="s">
        <v>814</v>
      </c>
      <c r="F280" s="66" t="s">
        <v>639</v>
      </c>
      <c r="G280" s="65" t="s">
        <v>241</v>
      </c>
      <c r="H280" s="67">
        <v>20825000</v>
      </c>
      <c r="I280" s="67">
        <v>20825000</v>
      </c>
      <c r="J280" s="66" t="s">
        <v>76</v>
      </c>
      <c r="K280" s="66" t="s">
        <v>68</v>
      </c>
      <c r="L280" s="62" t="s">
        <v>1305</v>
      </c>
      <c r="M280" s="62" t="s">
        <v>1206</v>
      </c>
      <c r="N280" s="68" t="s">
        <v>1229</v>
      </c>
      <c r="O280" s="69" t="s">
        <v>1306</v>
      </c>
      <c r="P280" s="65" t="s">
        <v>1223</v>
      </c>
      <c r="Q280" s="65"/>
      <c r="R280" s="65" t="s">
        <v>1231</v>
      </c>
      <c r="S280" s="65">
        <v>140060001</v>
      </c>
      <c r="T280" s="65" t="s">
        <v>1232</v>
      </c>
      <c r="U280" s="70"/>
      <c r="V280" s="71" t="s">
        <v>1215</v>
      </c>
      <c r="W280" s="72">
        <v>20317</v>
      </c>
      <c r="X280" s="73">
        <v>43073</v>
      </c>
      <c r="Y280" s="74" t="s">
        <v>966</v>
      </c>
      <c r="Z280" s="74">
        <v>4600006522</v>
      </c>
      <c r="AA280" s="75">
        <f t="shared" si="4"/>
        <v>1</v>
      </c>
      <c r="AB280" s="70" t="s">
        <v>1311</v>
      </c>
      <c r="AC280" s="70" t="s">
        <v>61</v>
      </c>
      <c r="AD280" s="70"/>
      <c r="AE280" s="70" t="e">
        <f>[3]!Tabla2[[#This Row],[Nombre completo]]</f>
        <v>#REF!</v>
      </c>
      <c r="AF280" s="76" t="s">
        <v>63</v>
      </c>
      <c r="AG280" s="65" t="s">
        <v>1210</v>
      </c>
    </row>
    <row r="281" spans="1:33" s="78" customFormat="1" ht="50.25" customHeight="1" x14ac:dyDescent="0.25">
      <c r="A281" s="61" t="s">
        <v>1806</v>
      </c>
      <c r="B281" s="62">
        <v>80111604</v>
      </c>
      <c r="C281" s="63" t="s">
        <v>1312</v>
      </c>
      <c r="D281" s="64">
        <v>43105</v>
      </c>
      <c r="E281" s="65" t="s">
        <v>814</v>
      </c>
      <c r="F281" s="66" t="s">
        <v>639</v>
      </c>
      <c r="G281" s="65" t="s">
        <v>241</v>
      </c>
      <c r="H281" s="67">
        <v>20824993.199999999</v>
      </c>
      <c r="I281" s="67">
        <v>20824993.199999999</v>
      </c>
      <c r="J281" s="66" t="s">
        <v>76</v>
      </c>
      <c r="K281" s="66" t="s">
        <v>68</v>
      </c>
      <c r="L281" s="62" t="s">
        <v>1313</v>
      </c>
      <c r="M281" s="62" t="s">
        <v>1206</v>
      </c>
      <c r="N281" s="68" t="s">
        <v>1229</v>
      </c>
      <c r="O281" s="69" t="s">
        <v>1314</v>
      </c>
      <c r="P281" s="65" t="s">
        <v>1223</v>
      </c>
      <c r="Q281" s="65"/>
      <c r="R281" s="65" t="s">
        <v>1231</v>
      </c>
      <c r="S281" s="65">
        <v>140060001</v>
      </c>
      <c r="T281" s="65" t="s">
        <v>1232</v>
      </c>
      <c r="U281" s="70"/>
      <c r="V281" s="71" t="s">
        <v>1215</v>
      </c>
      <c r="W281" s="72">
        <v>20319</v>
      </c>
      <c r="X281" s="73">
        <v>43073</v>
      </c>
      <c r="Y281" s="74" t="s">
        <v>966</v>
      </c>
      <c r="Z281" s="74">
        <v>4600006550</v>
      </c>
      <c r="AA281" s="75">
        <f t="shared" si="4"/>
        <v>1</v>
      </c>
      <c r="AB281" s="70" t="s">
        <v>1315</v>
      </c>
      <c r="AC281" s="70" t="s">
        <v>61</v>
      </c>
      <c r="AD281" s="70"/>
      <c r="AE281" s="70" t="e">
        <f>[3]!Tabla2[[#This Row],[Nombre completo]]</f>
        <v>#REF!</v>
      </c>
      <c r="AF281" s="76" t="s">
        <v>63</v>
      </c>
      <c r="AG281" s="65" t="s">
        <v>1210</v>
      </c>
    </row>
    <row r="282" spans="1:33" s="78" customFormat="1" ht="50.25" customHeight="1" x14ac:dyDescent="0.25">
      <c r="A282" s="61" t="s">
        <v>1806</v>
      </c>
      <c r="B282" s="62">
        <v>80111604</v>
      </c>
      <c r="C282" s="63" t="s">
        <v>1316</v>
      </c>
      <c r="D282" s="64">
        <v>43105</v>
      </c>
      <c r="E282" s="65" t="s">
        <v>814</v>
      </c>
      <c r="F282" s="66" t="s">
        <v>639</v>
      </c>
      <c r="G282" s="65" t="s">
        <v>241</v>
      </c>
      <c r="H282" s="67">
        <v>20824997.024999999</v>
      </c>
      <c r="I282" s="67">
        <v>20824997.024999999</v>
      </c>
      <c r="J282" s="66" t="s">
        <v>76</v>
      </c>
      <c r="K282" s="66" t="s">
        <v>68</v>
      </c>
      <c r="L282" s="62" t="s">
        <v>1313</v>
      </c>
      <c r="M282" s="62" t="s">
        <v>1206</v>
      </c>
      <c r="N282" s="68" t="s">
        <v>1229</v>
      </c>
      <c r="O282" s="69" t="s">
        <v>1314</v>
      </c>
      <c r="P282" s="65" t="s">
        <v>1223</v>
      </c>
      <c r="Q282" s="65"/>
      <c r="R282" s="65" t="s">
        <v>1231</v>
      </c>
      <c r="S282" s="65">
        <v>140060001</v>
      </c>
      <c r="T282" s="65" t="s">
        <v>1232</v>
      </c>
      <c r="U282" s="70"/>
      <c r="V282" s="71" t="s">
        <v>1215</v>
      </c>
      <c r="W282" s="72">
        <v>20326</v>
      </c>
      <c r="X282" s="73">
        <v>43073</v>
      </c>
      <c r="Y282" s="74" t="s">
        <v>966</v>
      </c>
      <c r="Z282" s="74">
        <v>4600006521</v>
      </c>
      <c r="AA282" s="75">
        <f t="shared" si="4"/>
        <v>1</v>
      </c>
      <c r="AB282" s="70" t="s">
        <v>1317</v>
      </c>
      <c r="AC282" s="70" t="s">
        <v>61</v>
      </c>
      <c r="AD282" s="70"/>
      <c r="AE282" s="70" t="e">
        <f>[3]!Tabla2[[#This Row],[Nombre completo]]</f>
        <v>#REF!</v>
      </c>
      <c r="AF282" s="76" t="s">
        <v>63</v>
      </c>
      <c r="AG282" s="65" t="s">
        <v>1210</v>
      </c>
    </row>
    <row r="283" spans="1:33" s="78" customFormat="1" ht="50.25" customHeight="1" x14ac:dyDescent="0.25">
      <c r="A283" s="61" t="s">
        <v>1806</v>
      </c>
      <c r="B283" s="62">
        <v>80111604</v>
      </c>
      <c r="C283" s="63" t="s">
        <v>1318</v>
      </c>
      <c r="D283" s="64">
        <v>43105</v>
      </c>
      <c r="E283" s="65" t="s">
        <v>814</v>
      </c>
      <c r="F283" s="66" t="s">
        <v>639</v>
      </c>
      <c r="G283" s="65" t="s">
        <v>241</v>
      </c>
      <c r="H283" s="67">
        <v>20825000</v>
      </c>
      <c r="I283" s="67">
        <v>20825000</v>
      </c>
      <c r="J283" s="66" t="s">
        <v>76</v>
      </c>
      <c r="K283" s="66" t="s">
        <v>68</v>
      </c>
      <c r="L283" s="62" t="s">
        <v>1319</v>
      </c>
      <c r="M283" s="62" t="s">
        <v>1206</v>
      </c>
      <c r="N283" s="68" t="s">
        <v>1229</v>
      </c>
      <c r="O283" s="69" t="s">
        <v>1320</v>
      </c>
      <c r="P283" s="65" t="s">
        <v>1223</v>
      </c>
      <c r="Q283" s="65"/>
      <c r="R283" s="65" t="s">
        <v>1231</v>
      </c>
      <c r="S283" s="65">
        <v>140060001</v>
      </c>
      <c r="T283" s="65" t="s">
        <v>1232</v>
      </c>
      <c r="U283" s="70"/>
      <c r="V283" s="71" t="s">
        <v>1215</v>
      </c>
      <c r="W283" s="72">
        <v>20340</v>
      </c>
      <c r="X283" s="73">
        <v>43073</v>
      </c>
      <c r="Y283" s="74" t="s">
        <v>966</v>
      </c>
      <c r="Z283" s="74">
        <v>4600006529</v>
      </c>
      <c r="AA283" s="75">
        <f t="shared" si="4"/>
        <v>1</v>
      </c>
      <c r="AB283" s="70" t="s">
        <v>1321</v>
      </c>
      <c r="AC283" s="70" t="s">
        <v>61</v>
      </c>
      <c r="AD283" s="70"/>
      <c r="AE283" s="70" t="e">
        <f>[3]!Tabla2[[#This Row],[Nombre completo]]</f>
        <v>#REF!</v>
      </c>
      <c r="AF283" s="76" t="s">
        <v>63</v>
      </c>
      <c r="AG283" s="65" t="s">
        <v>1210</v>
      </c>
    </row>
    <row r="284" spans="1:33" s="78" customFormat="1" ht="50.25" customHeight="1" x14ac:dyDescent="0.25">
      <c r="A284" s="61" t="s">
        <v>1806</v>
      </c>
      <c r="B284" s="62">
        <v>80111604</v>
      </c>
      <c r="C284" s="63" t="s">
        <v>1322</v>
      </c>
      <c r="D284" s="64">
        <v>43105</v>
      </c>
      <c r="E284" s="65" t="s">
        <v>814</v>
      </c>
      <c r="F284" s="66" t="s">
        <v>639</v>
      </c>
      <c r="G284" s="65" t="s">
        <v>241</v>
      </c>
      <c r="H284" s="67">
        <v>20825000</v>
      </c>
      <c r="I284" s="67">
        <v>20825000</v>
      </c>
      <c r="J284" s="66" t="s">
        <v>76</v>
      </c>
      <c r="K284" s="66" t="s">
        <v>68</v>
      </c>
      <c r="L284" s="62" t="s">
        <v>1323</v>
      </c>
      <c r="M284" s="62" t="s">
        <v>1206</v>
      </c>
      <c r="N284" s="68" t="s">
        <v>1229</v>
      </c>
      <c r="O284" s="69" t="s">
        <v>1320</v>
      </c>
      <c r="P284" s="65" t="s">
        <v>1223</v>
      </c>
      <c r="Q284" s="65"/>
      <c r="R284" s="65" t="s">
        <v>1231</v>
      </c>
      <c r="S284" s="65">
        <v>140060001</v>
      </c>
      <c r="T284" s="65" t="s">
        <v>1232</v>
      </c>
      <c r="U284" s="70"/>
      <c r="V284" s="71" t="s">
        <v>1215</v>
      </c>
      <c r="W284" s="72">
        <v>20341</v>
      </c>
      <c r="X284" s="73">
        <v>43073</v>
      </c>
      <c r="Y284" s="74" t="s">
        <v>966</v>
      </c>
      <c r="Z284" s="74">
        <v>4600006547</v>
      </c>
      <c r="AA284" s="75">
        <f t="shared" si="4"/>
        <v>1</v>
      </c>
      <c r="AB284" s="70" t="s">
        <v>1324</v>
      </c>
      <c r="AC284" s="70" t="s">
        <v>61</v>
      </c>
      <c r="AD284" s="70"/>
      <c r="AE284" s="70" t="e">
        <f>[3]!Tabla2[[#This Row],[Nombre completo]]</f>
        <v>#REF!</v>
      </c>
      <c r="AF284" s="76" t="s">
        <v>63</v>
      </c>
      <c r="AG284" s="65" t="s">
        <v>1210</v>
      </c>
    </row>
    <row r="285" spans="1:33" s="78" customFormat="1" ht="50.25" customHeight="1" x14ac:dyDescent="0.25">
      <c r="A285" s="61" t="s">
        <v>1806</v>
      </c>
      <c r="B285" s="62">
        <v>80111604</v>
      </c>
      <c r="C285" s="63" t="s">
        <v>1325</v>
      </c>
      <c r="D285" s="64">
        <v>43105</v>
      </c>
      <c r="E285" s="65" t="s">
        <v>814</v>
      </c>
      <c r="F285" s="66" t="s">
        <v>639</v>
      </c>
      <c r="G285" s="65" t="s">
        <v>241</v>
      </c>
      <c r="H285" s="67">
        <v>20825000</v>
      </c>
      <c r="I285" s="67">
        <v>20825000</v>
      </c>
      <c r="J285" s="66" t="s">
        <v>76</v>
      </c>
      <c r="K285" s="66" t="s">
        <v>68</v>
      </c>
      <c r="L285" s="62" t="s">
        <v>1319</v>
      </c>
      <c r="M285" s="62" t="s">
        <v>1206</v>
      </c>
      <c r="N285" s="68" t="s">
        <v>1229</v>
      </c>
      <c r="O285" s="69" t="s">
        <v>1320</v>
      </c>
      <c r="P285" s="65" t="s">
        <v>1223</v>
      </c>
      <c r="Q285" s="65"/>
      <c r="R285" s="65" t="s">
        <v>1231</v>
      </c>
      <c r="S285" s="65">
        <v>140060001</v>
      </c>
      <c r="T285" s="65" t="s">
        <v>1232</v>
      </c>
      <c r="U285" s="70"/>
      <c r="V285" s="71" t="s">
        <v>1215</v>
      </c>
      <c r="W285" s="72">
        <v>20342</v>
      </c>
      <c r="X285" s="73">
        <v>43073</v>
      </c>
      <c r="Y285" s="74" t="s">
        <v>966</v>
      </c>
      <c r="Z285" s="74">
        <v>4600006518</v>
      </c>
      <c r="AA285" s="75">
        <f t="shared" si="4"/>
        <v>1</v>
      </c>
      <c r="AB285" s="70" t="s">
        <v>1326</v>
      </c>
      <c r="AC285" s="70" t="s">
        <v>61</v>
      </c>
      <c r="AD285" s="70"/>
      <c r="AE285" s="70" t="e">
        <f>[3]!Tabla2[[#This Row],[Nombre completo]]</f>
        <v>#REF!</v>
      </c>
      <c r="AF285" s="76" t="s">
        <v>63</v>
      </c>
      <c r="AG285" s="65" t="s">
        <v>1210</v>
      </c>
    </row>
    <row r="286" spans="1:33" s="78" customFormat="1" ht="50.25" customHeight="1" x14ac:dyDescent="0.25">
      <c r="A286" s="61" t="s">
        <v>1806</v>
      </c>
      <c r="B286" s="62">
        <v>80111604</v>
      </c>
      <c r="C286" s="63" t="s">
        <v>1325</v>
      </c>
      <c r="D286" s="64">
        <v>43105</v>
      </c>
      <c r="E286" s="65" t="s">
        <v>814</v>
      </c>
      <c r="F286" s="66" t="s">
        <v>639</v>
      </c>
      <c r="G286" s="65" t="s">
        <v>241</v>
      </c>
      <c r="H286" s="67">
        <v>20824997.449999999</v>
      </c>
      <c r="I286" s="67">
        <v>20824997.449999999</v>
      </c>
      <c r="J286" s="66" t="s">
        <v>76</v>
      </c>
      <c r="K286" s="66" t="s">
        <v>68</v>
      </c>
      <c r="L286" s="62" t="s">
        <v>1323</v>
      </c>
      <c r="M286" s="62" t="s">
        <v>1206</v>
      </c>
      <c r="N286" s="68" t="s">
        <v>1229</v>
      </c>
      <c r="O286" s="69" t="s">
        <v>1320</v>
      </c>
      <c r="P286" s="65" t="s">
        <v>1223</v>
      </c>
      <c r="Q286" s="65"/>
      <c r="R286" s="65" t="s">
        <v>1231</v>
      </c>
      <c r="S286" s="65">
        <v>140060001</v>
      </c>
      <c r="T286" s="65" t="s">
        <v>1232</v>
      </c>
      <c r="U286" s="70"/>
      <c r="V286" s="71" t="s">
        <v>1215</v>
      </c>
      <c r="W286" s="72">
        <v>20347</v>
      </c>
      <c r="X286" s="73">
        <v>43073</v>
      </c>
      <c r="Y286" s="74" t="s">
        <v>966</v>
      </c>
      <c r="Z286" s="74">
        <v>4600006523</v>
      </c>
      <c r="AA286" s="75">
        <f t="shared" si="4"/>
        <v>1</v>
      </c>
      <c r="AB286" s="70" t="s">
        <v>1327</v>
      </c>
      <c r="AC286" s="70" t="s">
        <v>61</v>
      </c>
      <c r="AD286" s="70"/>
      <c r="AE286" s="70" t="e">
        <f>[3]!Tabla2[[#This Row],[Nombre completo]]</f>
        <v>#REF!</v>
      </c>
      <c r="AF286" s="76" t="s">
        <v>63</v>
      </c>
      <c r="AG286" s="65" t="s">
        <v>1210</v>
      </c>
    </row>
    <row r="287" spans="1:33" s="78" customFormat="1" ht="50.25" customHeight="1" x14ac:dyDescent="0.25">
      <c r="A287" s="61" t="s">
        <v>1806</v>
      </c>
      <c r="B287" s="62">
        <v>80111604</v>
      </c>
      <c r="C287" s="63" t="s">
        <v>1328</v>
      </c>
      <c r="D287" s="64">
        <v>43105</v>
      </c>
      <c r="E287" s="65" t="s">
        <v>814</v>
      </c>
      <c r="F287" s="66" t="s">
        <v>639</v>
      </c>
      <c r="G287" s="65" t="s">
        <v>241</v>
      </c>
      <c r="H287" s="67">
        <v>20825000</v>
      </c>
      <c r="I287" s="67">
        <v>20825000</v>
      </c>
      <c r="J287" s="66" t="s">
        <v>76</v>
      </c>
      <c r="K287" s="66" t="s">
        <v>68</v>
      </c>
      <c r="L287" s="62" t="s">
        <v>1323</v>
      </c>
      <c r="M287" s="62" t="s">
        <v>1206</v>
      </c>
      <c r="N287" s="68" t="s">
        <v>1229</v>
      </c>
      <c r="O287" s="69" t="s">
        <v>1320</v>
      </c>
      <c r="P287" s="65" t="s">
        <v>1223</v>
      </c>
      <c r="Q287" s="65"/>
      <c r="R287" s="65" t="s">
        <v>1231</v>
      </c>
      <c r="S287" s="65">
        <v>140060001</v>
      </c>
      <c r="T287" s="65" t="s">
        <v>1232</v>
      </c>
      <c r="U287" s="70"/>
      <c r="V287" s="71" t="s">
        <v>1215</v>
      </c>
      <c r="W287" s="72">
        <v>20348</v>
      </c>
      <c r="X287" s="73">
        <v>43073</v>
      </c>
      <c r="Y287" s="74" t="s">
        <v>966</v>
      </c>
      <c r="Z287" s="74">
        <v>4600006520</v>
      </c>
      <c r="AA287" s="75">
        <f t="shared" si="4"/>
        <v>1</v>
      </c>
      <c r="AB287" s="70" t="s">
        <v>1329</v>
      </c>
      <c r="AC287" s="70" t="s">
        <v>61</v>
      </c>
      <c r="AD287" s="70"/>
      <c r="AE287" s="70" t="e">
        <f>[3]!Tabla2[[#This Row],[Nombre completo]]</f>
        <v>#REF!</v>
      </c>
      <c r="AF287" s="76" t="s">
        <v>63</v>
      </c>
      <c r="AG287" s="65" t="s">
        <v>1210</v>
      </c>
    </row>
    <row r="288" spans="1:33" s="78" customFormat="1" ht="50.25" customHeight="1" x14ac:dyDescent="0.25">
      <c r="A288" s="61" t="s">
        <v>1806</v>
      </c>
      <c r="B288" s="62">
        <v>80111604</v>
      </c>
      <c r="C288" s="63" t="s">
        <v>1330</v>
      </c>
      <c r="D288" s="64">
        <v>43105</v>
      </c>
      <c r="E288" s="65" t="s">
        <v>814</v>
      </c>
      <c r="F288" s="66" t="s">
        <v>639</v>
      </c>
      <c r="G288" s="65" t="s">
        <v>241</v>
      </c>
      <c r="H288" s="67">
        <v>20824997.024999999</v>
      </c>
      <c r="I288" s="67">
        <v>20824997.024999999</v>
      </c>
      <c r="J288" s="66" t="s">
        <v>76</v>
      </c>
      <c r="K288" s="66" t="s">
        <v>68</v>
      </c>
      <c r="L288" s="62" t="s">
        <v>1331</v>
      </c>
      <c r="M288" s="62" t="s">
        <v>1206</v>
      </c>
      <c r="N288" s="68" t="s">
        <v>1229</v>
      </c>
      <c r="O288" s="69" t="s">
        <v>1314</v>
      </c>
      <c r="P288" s="65" t="s">
        <v>1223</v>
      </c>
      <c r="Q288" s="65"/>
      <c r="R288" s="65" t="s">
        <v>1231</v>
      </c>
      <c r="S288" s="65">
        <v>140060001</v>
      </c>
      <c r="T288" s="65" t="s">
        <v>1232</v>
      </c>
      <c r="U288" s="70"/>
      <c r="V288" s="71" t="s">
        <v>1215</v>
      </c>
      <c r="W288" s="72">
        <v>20335</v>
      </c>
      <c r="X288" s="73">
        <v>43073</v>
      </c>
      <c r="Y288" s="74" t="s">
        <v>966</v>
      </c>
      <c r="Z288" s="74">
        <v>4600006527</v>
      </c>
      <c r="AA288" s="75">
        <f t="shared" si="4"/>
        <v>1</v>
      </c>
      <c r="AB288" s="70" t="s">
        <v>1332</v>
      </c>
      <c r="AC288" s="70" t="s">
        <v>61</v>
      </c>
      <c r="AD288" s="70"/>
      <c r="AE288" s="70" t="e">
        <f>[3]!Tabla2[[#This Row],[Nombre completo]]</f>
        <v>#REF!</v>
      </c>
      <c r="AF288" s="76" t="s">
        <v>63</v>
      </c>
      <c r="AG288" s="65" t="s">
        <v>1210</v>
      </c>
    </row>
    <row r="289" spans="1:33" s="78" customFormat="1" ht="50.25" customHeight="1" x14ac:dyDescent="0.25">
      <c r="A289" s="61" t="s">
        <v>1806</v>
      </c>
      <c r="B289" s="62">
        <v>80111604</v>
      </c>
      <c r="C289" s="63" t="s">
        <v>1333</v>
      </c>
      <c r="D289" s="64">
        <v>43105</v>
      </c>
      <c r="E289" s="65" t="s">
        <v>814</v>
      </c>
      <c r="F289" s="66" t="s">
        <v>639</v>
      </c>
      <c r="G289" s="65" t="s">
        <v>241</v>
      </c>
      <c r="H289" s="67">
        <v>20825000</v>
      </c>
      <c r="I289" s="67">
        <v>20825000</v>
      </c>
      <c r="J289" s="66" t="s">
        <v>76</v>
      </c>
      <c r="K289" s="66" t="s">
        <v>68</v>
      </c>
      <c r="L289" s="62" t="s">
        <v>1334</v>
      </c>
      <c r="M289" s="62" t="s">
        <v>1206</v>
      </c>
      <c r="N289" s="68" t="s">
        <v>1229</v>
      </c>
      <c r="O289" s="69" t="s">
        <v>1335</v>
      </c>
      <c r="P289" s="65" t="s">
        <v>1223</v>
      </c>
      <c r="Q289" s="65"/>
      <c r="R289" s="65" t="s">
        <v>1231</v>
      </c>
      <c r="S289" s="65">
        <v>140060001</v>
      </c>
      <c r="T289" s="65" t="s">
        <v>1232</v>
      </c>
      <c r="U289" s="70"/>
      <c r="V289" s="71" t="s">
        <v>1215</v>
      </c>
      <c r="W289" s="72">
        <v>20361</v>
      </c>
      <c r="X289" s="73">
        <v>43073</v>
      </c>
      <c r="Y289" s="74" t="s">
        <v>966</v>
      </c>
      <c r="Z289" s="74">
        <v>4600006514</v>
      </c>
      <c r="AA289" s="75">
        <f t="shared" si="4"/>
        <v>1</v>
      </c>
      <c r="AB289" s="70" t="s">
        <v>1336</v>
      </c>
      <c r="AC289" s="70" t="s">
        <v>61</v>
      </c>
      <c r="AD289" s="70"/>
      <c r="AE289" s="70" t="e">
        <f>[3]!Tabla2[[#This Row],[Nombre completo]]</f>
        <v>#REF!</v>
      </c>
      <c r="AF289" s="76" t="s">
        <v>63</v>
      </c>
      <c r="AG289" s="65" t="s">
        <v>1210</v>
      </c>
    </row>
    <row r="290" spans="1:33" s="78" customFormat="1" ht="50.25" customHeight="1" x14ac:dyDescent="0.25">
      <c r="A290" s="61" t="s">
        <v>1806</v>
      </c>
      <c r="B290" s="62">
        <v>80111604</v>
      </c>
      <c r="C290" s="63" t="s">
        <v>1337</v>
      </c>
      <c r="D290" s="64">
        <v>43105</v>
      </c>
      <c r="E290" s="65" t="s">
        <v>814</v>
      </c>
      <c r="F290" s="66" t="s">
        <v>639</v>
      </c>
      <c r="G290" s="65" t="s">
        <v>241</v>
      </c>
      <c r="H290" s="67">
        <v>17000000</v>
      </c>
      <c r="I290" s="67">
        <v>17000000</v>
      </c>
      <c r="J290" s="66" t="s">
        <v>76</v>
      </c>
      <c r="K290" s="66" t="s">
        <v>68</v>
      </c>
      <c r="L290" s="62" t="s">
        <v>1334</v>
      </c>
      <c r="M290" s="62" t="s">
        <v>1206</v>
      </c>
      <c r="N290" s="68" t="s">
        <v>1229</v>
      </c>
      <c r="O290" s="69" t="s">
        <v>1335</v>
      </c>
      <c r="P290" s="65" t="s">
        <v>1223</v>
      </c>
      <c r="Q290" s="65"/>
      <c r="R290" s="65" t="s">
        <v>1231</v>
      </c>
      <c r="S290" s="65">
        <v>140060001</v>
      </c>
      <c r="T290" s="65" t="s">
        <v>1232</v>
      </c>
      <c r="U290" s="70"/>
      <c r="V290" s="71" t="s">
        <v>1215</v>
      </c>
      <c r="W290" s="72">
        <v>20363</v>
      </c>
      <c r="X290" s="73">
        <v>43073</v>
      </c>
      <c r="Y290" s="74" t="s">
        <v>966</v>
      </c>
      <c r="Z290" s="74">
        <v>4600006496</v>
      </c>
      <c r="AA290" s="75">
        <f t="shared" si="4"/>
        <v>1</v>
      </c>
      <c r="AB290" s="70" t="s">
        <v>1338</v>
      </c>
      <c r="AC290" s="70" t="s">
        <v>61</v>
      </c>
      <c r="AD290" s="70"/>
      <c r="AE290" s="70" t="e">
        <f>[3]!Tabla2[[#This Row],[Nombre completo]]</f>
        <v>#REF!</v>
      </c>
      <c r="AF290" s="76" t="s">
        <v>63</v>
      </c>
      <c r="AG290" s="65" t="s">
        <v>1210</v>
      </c>
    </row>
    <row r="291" spans="1:33" s="78" customFormat="1" ht="50.25" customHeight="1" x14ac:dyDescent="0.25">
      <c r="A291" s="61" t="s">
        <v>1806</v>
      </c>
      <c r="B291" s="62">
        <v>80111604</v>
      </c>
      <c r="C291" s="63" t="s">
        <v>1339</v>
      </c>
      <c r="D291" s="64">
        <v>43105</v>
      </c>
      <c r="E291" s="65" t="s">
        <v>814</v>
      </c>
      <c r="F291" s="66" t="s">
        <v>639</v>
      </c>
      <c r="G291" s="65" t="s">
        <v>241</v>
      </c>
      <c r="H291" s="67">
        <v>20725000</v>
      </c>
      <c r="I291" s="67">
        <v>20725000</v>
      </c>
      <c r="J291" s="66" t="s">
        <v>76</v>
      </c>
      <c r="K291" s="66" t="s">
        <v>68</v>
      </c>
      <c r="L291" s="62" t="s">
        <v>1334</v>
      </c>
      <c r="M291" s="62" t="s">
        <v>1206</v>
      </c>
      <c r="N291" s="68" t="s">
        <v>1229</v>
      </c>
      <c r="O291" s="69" t="s">
        <v>1335</v>
      </c>
      <c r="P291" s="65" t="s">
        <v>1223</v>
      </c>
      <c r="Q291" s="65"/>
      <c r="R291" s="65" t="s">
        <v>1231</v>
      </c>
      <c r="S291" s="65">
        <v>140060001</v>
      </c>
      <c r="T291" s="65" t="s">
        <v>1232</v>
      </c>
      <c r="U291" s="70"/>
      <c r="V291" s="71" t="s">
        <v>1215</v>
      </c>
      <c r="W291" s="72">
        <v>20364</v>
      </c>
      <c r="X291" s="73">
        <v>43073</v>
      </c>
      <c r="Y291" s="74" t="s">
        <v>966</v>
      </c>
      <c r="Z291" s="74">
        <v>4600006495</v>
      </c>
      <c r="AA291" s="75">
        <f t="shared" si="4"/>
        <v>1</v>
      </c>
      <c r="AB291" s="70" t="s">
        <v>1340</v>
      </c>
      <c r="AC291" s="70" t="s">
        <v>61</v>
      </c>
      <c r="AD291" s="70"/>
      <c r="AE291" s="70" t="e">
        <f>[3]!Tabla2[[#This Row],[Nombre completo]]</f>
        <v>#REF!</v>
      </c>
      <c r="AF291" s="76" t="s">
        <v>63</v>
      </c>
      <c r="AG291" s="65" t="s">
        <v>1210</v>
      </c>
    </row>
    <row r="292" spans="1:33" s="78" customFormat="1" ht="50.25" customHeight="1" x14ac:dyDescent="0.25">
      <c r="A292" s="61" t="s">
        <v>1806</v>
      </c>
      <c r="B292" s="62">
        <v>80111604</v>
      </c>
      <c r="C292" s="63" t="s">
        <v>1341</v>
      </c>
      <c r="D292" s="64">
        <v>43105</v>
      </c>
      <c r="E292" s="65" t="s">
        <v>814</v>
      </c>
      <c r="F292" s="66" t="s">
        <v>639</v>
      </c>
      <c r="G292" s="65" t="s">
        <v>241</v>
      </c>
      <c r="H292" s="67">
        <v>20825000</v>
      </c>
      <c r="I292" s="67">
        <v>20825000</v>
      </c>
      <c r="J292" s="66" t="s">
        <v>76</v>
      </c>
      <c r="K292" s="66" t="s">
        <v>68</v>
      </c>
      <c r="L292" s="62" t="s">
        <v>1342</v>
      </c>
      <c r="M292" s="62" t="s">
        <v>1206</v>
      </c>
      <c r="N292" s="68" t="s">
        <v>1229</v>
      </c>
      <c r="O292" s="69" t="s">
        <v>1343</v>
      </c>
      <c r="P292" s="65" t="s">
        <v>1223</v>
      </c>
      <c r="Q292" s="65"/>
      <c r="R292" s="65" t="s">
        <v>1231</v>
      </c>
      <c r="S292" s="65">
        <v>140060001</v>
      </c>
      <c r="T292" s="65" t="s">
        <v>1232</v>
      </c>
      <c r="U292" s="70"/>
      <c r="V292" s="71" t="s">
        <v>1215</v>
      </c>
      <c r="W292" s="72">
        <v>20370</v>
      </c>
      <c r="X292" s="73">
        <v>43073</v>
      </c>
      <c r="Y292" s="74" t="s">
        <v>966</v>
      </c>
      <c r="Z292" s="74">
        <v>4600006662</v>
      </c>
      <c r="AA292" s="75">
        <f t="shared" si="4"/>
        <v>1</v>
      </c>
      <c r="AB292" s="70" t="s">
        <v>1344</v>
      </c>
      <c r="AC292" s="70" t="s">
        <v>61</v>
      </c>
      <c r="AD292" s="70"/>
      <c r="AE292" s="70" t="e">
        <f>[3]!Tabla2[[#This Row],[Nombre completo]]</f>
        <v>#REF!</v>
      </c>
      <c r="AF292" s="76" t="s">
        <v>63</v>
      </c>
      <c r="AG292" s="65" t="s">
        <v>1210</v>
      </c>
    </row>
    <row r="293" spans="1:33" s="78" customFormat="1" ht="50.25" customHeight="1" x14ac:dyDescent="0.25">
      <c r="A293" s="61" t="s">
        <v>1806</v>
      </c>
      <c r="B293" s="62">
        <v>80111604</v>
      </c>
      <c r="C293" s="63" t="s">
        <v>1345</v>
      </c>
      <c r="D293" s="64">
        <v>43105</v>
      </c>
      <c r="E293" s="65" t="s">
        <v>814</v>
      </c>
      <c r="F293" s="66" t="s">
        <v>639</v>
      </c>
      <c r="G293" s="65" t="s">
        <v>241</v>
      </c>
      <c r="H293" s="67">
        <v>20825000</v>
      </c>
      <c r="I293" s="67">
        <v>20825000</v>
      </c>
      <c r="J293" s="66" t="s">
        <v>76</v>
      </c>
      <c r="K293" s="66" t="s">
        <v>68</v>
      </c>
      <c r="L293" s="62" t="s">
        <v>1342</v>
      </c>
      <c r="M293" s="62" t="s">
        <v>1206</v>
      </c>
      <c r="N293" s="68" t="s">
        <v>1229</v>
      </c>
      <c r="O293" s="69" t="s">
        <v>1343</v>
      </c>
      <c r="P293" s="65" t="s">
        <v>1223</v>
      </c>
      <c r="Q293" s="65"/>
      <c r="R293" s="65" t="s">
        <v>1231</v>
      </c>
      <c r="S293" s="65">
        <v>140060001</v>
      </c>
      <c r="T293" s="65" t="s">
        <v>1232</v>
      </c>
      <c r="U293" s="70"/>
      <c r="V293" s="71" t="s">
        <v>1215</v>
      </c>
      <c r="W293" s="72">
        <v>20374</v>
      </c>
      <c r="X293" s="73">
        <v>43073</v>
      </c>
      <c r="Y293" s="74" t="s">
        <v>966</v>
      </c>
      <c r="Z293" s="74">
        <v>4600006500</v>
      </c>
      <c r="AA293" s="75">
        <f t="shared" si="4"/>
        <v>1</v>
      </c>
      <c r="AB293" s="70" t="s">
        <v>1346</v>
      </c>
      <c r="AC293" s="70" t="s">
        <v>61</v>
      </c>
      <c r="AD293" s="70"/>
      <c r="AE293" s="70" t="e">
        <f>[3]!Tabla2[[#This Row],[Nombre completo]]</f>
        <v>#REF!</v>
      </c>
      <c r="AF293" s="76" t="s">
        <v>63</v>
      </c>
      <c r="AG293" s="65" t="s">
        <v>1210</v>
      </c>
    </row>
    <row r="294" spans="1:33" s="78" customFormat="1" ht="50.25" customHeight="1" x14ac:dyDescent="0.25">
      <c r="A294" s="61" t="s">
        <v>1806</v>
      </c>
      <c r="B294" s="62">
        <v>80111604</v>
      </c>
      <c r="C294" s="63" t="s">
        <v>1347</v>
      </c>
      <c r="D294" s="64">
        <v>43105</v>
      </c>
      <c r="E294" s="65" t="s">
        <v>814</v>
      </c>
      <c r="F294" s="66" t="s">
        <v>639</v>
      </c>
      <c r="G294" s="65" t="s">
        <v>241</v>
      </c>
      <c r="H294" s="67">
        <v>20824993.199999999</v>
      </c>
      <c r="I294" s="67">
        <v>20824993.199999999</v>
      </c>
      <c r="J294" s="66" t="s">
        <v>76</v>
      </c>
      <c r="K294" s="66" t="s">
        <v>68</v>
      </c>
      <c r="L294" s="62" t="s">
        <v>1348</v>
      </c>
      <c r="M294" s="62" t="s">
        <v>1206</v>
      </c>
      <c r="N294" s="68" t="s">
        <v>1229</v>
      </c>
      <c r="O294" s="69" t="s">
        <v>1349</v>
      </c>
      <c r="P294" s="65" t="s">
        <v>1223</v>
      </c>
      <c r="Q294" s="65"/>
      <c r="R294" s="65" t="s">
        <v>1231</v>
      </c>
      <c r="S294" s="65">
        <v>140060001</v>
      </c>
      <c r="T294" s="65" t="s">
        <v>1232</v>
      </c>
      <c r="U294" s="70"/>
      <c r="V294" s="71" t="s">
        <v>1215</v>
      </c>
      <c r="W294" s="72">
        <v>20381</v>
      </c>
      <c r="X294" s="73">
        <v>43073</v>
      </c>
      <c r="Y294" s="74" t="s">
        <v>966</v>
      </c>
      <c r="Z294" s="74">
        <v>4600006570</v>
      </c>
      <c r="AA294" s="75">
        <f t="shared" si="4"/>
        <v>1</v>
      </c>
      <c r="AB294" s="70" t="s">
        <v>1350</v>
      </c>
      <c r="AC294" s="70" t="s">
        <v>61</v>
      </c>
      <c r="AD294" s="70"/>
      <c r="AE294" s="70" t="e">
        <f>[3]!Tabla2[[#This Row],[Nombre completo]]</f>
        <v>#REF!</v>
      </c>
      <c r="AF294" s="76" t="s">
        <v>63</v>
      </c>
      <c r="AG294" s="65" t="s">
        <v>1210</v>
      </c>
    </row>
    <row r="295" spans="1:33" s="78" customFormat="1" ht="50.25" customHeight="1" x14ac:dyDescent="0.25">
      <c r="A295" s="61" t="s">
        <v>1806</v>
      </c>
      <c r="B295" s="62">
        <v>80111604</v>
      </c>
      <c r="C295" s="63" t="s">
        <v>1351</v>
      </c>
      <c r="D295" s="64">
        <v>43105</v>
      </c>
      <c r="E295" s="65" t="s">
        <v>814</v>
      </c>
      <c r="F295" s="66" t="s">
        <v>639</v>
      </c>
      <c r="G295" s="65" t="s">
        <v>241</v>
      </c>
      <c r="H295" s="67">
        <v>20825000</v>
      </c>
      <c r="I295" s="67">
        <v>20825000</v>
      </c>
      <c r="J295" s="66" t="s">
        <v>76</v>
      </c>
      <c r="K295" s="66" t="s">
        <v>68</v>
      </c>
      <c r="L295" s="62" t="s">
        <v>1352</v>
      </c>
      <c r="M295" s="62" t="s">
        <v>1206</v>
      </c>
      <c r="N295" s="68" t="s">
        <v>1229</v>
      </c>
      <c r="O295" s="69" t="s">
        <v>1353</v>
      </c>
      <c r="P295" s="65" t="s">
        <v>1223</v>
      </c>
      <c r="Q295" s="65"/>
      <c r="R295" s="65" t="s">
        <v>1231</v>
      </c>
      <c r="S295" s="65">
        <v>140060001</v>
      </c>
      <c r="T295" s="65" t="s">
        <v>1232</v>
      </c>
      <c r="U295" s="70"/>
      <c r="V295" s="71" t="s">
        <v>1215</v>
      </c>
      <c r="W295" s="72">
        <v>20441</v>
      </c>
      <c r="X295" s="73">
        <v>43073</v>
      </c>
      <c r="Y295" s="74" t="s">
        <v>966</v>
      </c>
      <c r="Z295" s="74">
        <v>4600006574</v>
      </c>
      <c r="AA295" s="75">
        <f t="shared" si="4"/>
        <v>1</v>
      </c>
      <c r="AB295" s="70" t="s">
        <v>1354</v>
      </c>
      <c r="AC295" s="70" t="s">
        <v>61</v>
      </c>
      <c r="AD295" s="70"/>
      <c r="AE295" s="70" t="e">
        <f>[3]!Tabla2[[#This Row],[Nombre completo]]</f>
        <v>#REF!</v>
      </c>
      <c r="AF295" s="76" t="s">
        <v>63</v>
      </c>
      <c r="AG295" s="65" t="s">
        <v>1210</v>
      </c>
    </row>
    <row r="296" spans="1:33" s="78" customFormat="1" ht="50.25" customHeight="1" x14ac:dyDescent="0.25">
      <c r="A296" s="61" t="s">
        <v>1806</v>
      </c>
      <c r="B296" s="62">
        <v>80111604</v>
      </c>
      <c r="C296" s="63" t="s">
        <v>1355</v>
      </c>
      <c r="D296" s="64">
        <v>43105</v>
      </c>
      <c r="E296" s="65" t="s">
        <v>814</v>
      </c>
      <c r="F296" s="66"/>
      <c r="G296" s="65" t="s">
        <v>241</v>
      </c>
      <c r="H296" s="67">
        <v>20824978.75</v>
      </c>
      <c r="I296" s="67">
        <v>20824978.75</v>
      </c>
      <c r="J296" s="66" t="s">
        <v>76</v>
      </c>
      <c r="K296" s="66" t="s">
        <v>68</v>
      </c>
      <c r="L296" s="62" t="s">
        <v>1348</v>
      </c>
      <c r="M296" s="62" t="s">
        <v>1206</v>
      </c>
      <c r="N296" s="68" t="s">
        <v>1229</v>
      </c>
      <c r="O296" s="69" t="s">
        <v>1349</v>
      </c>
      <c r="P296" s="65" t="s">
        <v>1223</v>
      </c>
      <c r="Q296" s="65"/>
      <c r="R296" s="65" t="s">
        <v>1231</v>
      </c>
      <c r="S296" s="65">
        <v>140060001</v>
      </c>
      <c r="T296" s="65" t="s">
        <v>1232</v>
      </c>
      <c r="U296" s="70"/>
      <c r="V296" s="71" t="s">
        <v>1215</v>
      </c>
      <c r="W296" s="72">
        <v>20448</v>
      </c>
      <c r="X296" s="73">
        <v>43073</v>
      </c>
      <c r="Y296" s="74" t="s">
        <v>966</v>
      </c>
      <c r="Z296" s="74">
        <v>4600006571</v>
      </c>
      <c r="AA296" s="75">
        <f t="shared" si="4"/>
        <v>1</v>
      </c>
      <c r="AB296" s="70" t="s">
        <v>1356</v>
      </c>
      <c r="AC296" s="70" t="s">
        <v>61</v>
      </c>
      <c r="AD296" s="70"/>
      <c r="AE296" s="70" t="e">
        <f>[3]!Tabla2[[#This Row],[Nombre completo]]</f>
        <v>#REF!</v>
      </c>
      <c r="AF296" s="76" t="s">
        <v>63</v>
      </c>
      <c r="AG296" s="65" t="s">
        <v>1210</v>
      </c>
    </row>
    <row r="297" spans="1:33" s="78" customFormat="1" ht="50.25" customHeight="1" x14ac:dyDescent="0.25">
      <c r="A297" s="61" t="s">
        <v>1806</v>
      </c>
      <c r="B297" s="62">
        <v>80111604</v>
      </c>
      <c r="C297" s="63" t="s">
        <v>1357</v>
      </c>
      <c r="D297" s="64">
        <v>43105</v>
      </c>
      <c r="E297" s="65" t="s">
        <v>814</v>
      </c>
      <c r="F297" s="66" t="s">
        <v>639</v>
      </c>
      <c r="G297" s="65" t="s">
        <v>241</v>
      </c>
      <c r="H297" s="67">
        <v>20824575</v>
      </c>
      <c r="I297" s="67">
        <v>20824575</v>
      </c>
      <c r="J297" s="66" t="s">
        <v>76</v>
      </c>
      <c r="K297" s="66" t="s">
        <v>68</v>
      </c>
      <c r="L297" s="62" t="s">
        <v>1352</v>
      </c>
      <c r="M297" s="62" t="s">
        <v>1206</v>
      </c>
      <c r="N297" s="68" t="s">
        <v>1229</v>
      </c>
      <c r="O297" s="69" t="s">
        <v>1353</v>
      </c>
      <c r="P297" s="65" t="s">
        <v>1223</v>
      </c>
      <c r="Q297" s="65"/>
      <c r="R297" s="65" t="s">
        <v>1231</v>
      </c>
      <c r="S297" s="65">
        <v>140060001</v>
      </c>
      <c r="T297" s="65" t="s">
        <v>1232</v>
      </c>
      <c r="U297" s="70"/>
      <c r="V297" s="71" t="s">
        <v>1215</v>
      </c>
      <c r="W297" s="72">
        <v>20442</v>
      </c>
      <c r="X297" s="73">
        <v>43073</v>
      </c>
      <c r="Y297" s="74" t="s">
        <v>966</v>
      </c>
      <c r="Z297" s="74">
        <v>4600006573</v>
      </c>
      <c r="AA297" s="75">
        <f t="shared" si="4"/>
        <v>1</v>
      </c>
      <c r="AB297" s="70" t="s">
        <v>1358</v>
      </c>
      <c r="AC297" s="70" t="s">
        <v>61</v>
      </c>
      <c r="AD297" s="70"/>
      <c r="AE297" s="70" t="e">
        <f>[3]!Tabla2[[#This Row],[Nombre completo]]</f>
        <v>#REF!</v>
      </c>
      <c r="AF297" s="76" t="s">
        <v>63</v>
      </c>
      <c r="AG297" s="65" t="s">
        <v>1210</v>
      </c>
    </row>
    <row r="298" spans="1:33" s="78" customFormat="1" ht="50.25" customHeight="1" x14ac:dyDescent="0.25">
      <c r="A298" s="61" t="s">
        <v>1806</v>
      </c>
      <c r="B298" s="62">
        <v>80111604</v>
      </c>
      <c r="C298" s="63" t="s">
        <v>1359</v>
      </c>
      <c r="D298" s="64">
        <v>43105</v>
      </c>
      <c r="E298" s="65" t="s">
        <v>814</v>
      </c>
      <c r="F298" s="66" t="s">
        <v>639</v>
      </c>
      <c r="G298" s="65" t="s">
        <v>241</v>
      </c>
      <c r="H298" s="67">
        <v>20825000</v>
      </c>
      <c r="I298" s="67">
        <v>20825000</v>
      </c>
      <c r="J298" s="66" t="s">
        <v>76</v>
      </c>
      <c r="K298" s="66" t="s">
        <v>68</v>
      </c>
      <c r="L298" s="62" t="s">
        <v>1360</v>
      </c>
      <c r="M298" s="62" t="s">
        <v>1206</v>
      </c>
      <c r="N298" s="68" t="s">
        <v>1229</v>
      </c>
      <c r="O298" s="69" t="s">
        <v>1361</v>
      </c>
      <c r="P298" s="65" t="s">
        <v>1223</v>
      </c>
      <c r="Q298" s="65"/>
      <c r="R298" s="65" t="s">
        <v>1231</v>
      </c>
      <c r="S298" s="65">
        <v>140060001</v>
      </c>
      <c r="T298" s="65" t="s">
        <v>1232</v>
      </c>
      <c r="U298" s="70"/>
      <c r="V298" s="71" t="s">
        <v>1215</v>
      </c>
      <c r="W298" s="72">
        <v>20470</v>
      </c>
      <c r="X298" s="73">
        <v>43073</v>
      </c>
      <c r="Y298" s="74" t="s">
        <v>966</v>
      </c>
      <c r="Z298" s="74">
        <v>4600006560</v>
      </c>
      <c r="AA298" s="75">
        <f t="shared" si="4"/>
        <v>1</v>
      </c>
      <c r="AB298" s="70" t="s">
        <v>1362</v>
      </c>
      <c r="AC298" s="70" t="s">
        <v>61</v>
      </c>
      <c r="AD298" s="70"/>
      <c r="AE298" s="70" t="e">
        <f>[3]!Tabla2[[#This Row],[Nombre completo]]</f>
        <v>#REF!</v>
      </c>
      <c r="AF298" s="76" t="s">
        <v>63</v>
      </c>
      <c r="AG298" s="65" t="s">
        <v>1210</v>
      </c>
    </row>
    <row r="299" spans="1:33" s="78" customFormat="1" ht="50.25" customHeight="1" x14ac:dyDescent="0.25">
      <c r="A299" s="61" t="s">
        <v>1806</v>
      </c>
      <c r="B299" s="62">
        <v>80111604</v>
      </c>
      <c r="C299" s="63" t="s">
        <v>1363</v>
      </c>
      <c r="D299" s="64">
        <v>43105</v>
      </c>
      <c r="E299" s="65" t="s">
        <v>814</v>
      </c>
      <c r="F299" s="66" t="s">
        <v>639</v>
      </c>
      <c r="G299" s="65" t="s">
        <v>241</v>
      </c>
      <c r="H299" s="67">
        <v>17000000</v>
      </c>
      <c r="I299" s="67">
        <v>17000000</v>
      </c>
      <c r="J299" s="66" t="s">
        <v>76</v>
      </c>
      <c r="K299" s="66" t="s">
        <v>68</v>
      </c>
      <c r="L299" s="62" t="s">
        <v>1348</v>
      </c>
      <c r="M299" s="62" t="s">
        <v>1206</v>
      </c>
      <c r="N299" s="68" t="s">
        <v>1229</v>
      </c>
      <c r="O299" s="69" t="s">
        <v>1349</v>
      </c>
      <c r="P299" s="65" t="s">
        <v>1223</v>
      </c>
      <c r="Q299" s="65"/>
      <c r="R299" s="65" t="s">
        <v>1231</v>
      </c>
      <c r="S299" s="65">
        <v>140060001</v>
      </c>
      <c r="T299" s="65" t="s">
        <v>1232</v>
      </c>
      <c r="U299" s="70"/>
      <c r="V299" s="71" t="s">
        <v>1215</v>
      </c>
      <c r="W299" s="72">
        <v>20456</v>
      </c>
      <c r="X299" s="73">
        <v>43073</v>
      </c>
      <c r="Y299" s="74" t="s">
        <v>966</v>
      </c>
      <c r="Z299" s="74">
        <v>4600006598</v>
      </c>
      <c r="AA299" s="75">
        <f t="shared" si="4"/>
        <v>1</v>
      </c>
      <c r="AB299" s="70" t="s">
        <v>1364</v>
      </c>
      <c r="AC299" s="70" t="s">
        <v>61</v>
      </c>
      <c r="AD299" s="70"/>
      <c r="AE299" s="70" t="e">
        <f>[3]!Tabla2[[#This Row],[Nombre completo]]</f>
        <v>#REF!</v>
      </c>
      <c r="AF299" s="76" t="s">
        <v>63</v>
      </c>
      <c r="AG299" s="65" t="s">
        <v>1210</v>
      </c>
    </row>
    <row r="300" spans="1:33" s="78" customFormat="1" ht="50.25" customHeight="1" x14ac:dyDescent="0.25">
      <c r="A300" s="61" t="s">
        <v>1806</v>
      </c>
      <c r="B300" s="62">
        <v>80111604</v>
      </c>
      <c r="C300" s="63" t="s">
        <v>1365</v>
      </c>
      <c r="D300" s="64">
        <v>43105</v>
      </c>
      <c r="E300" s="65" t="s">
        <v>814</v>
      </c>
      <c r="F300" s="66" t="s">
        <v>639</v>
      </c>
      <c r="G300" s="65" t="s">
        <v>241</v>
      </c>
      <c r="H300" s="67">
        <v>20824997.024999999</v>
      </c>
      <c r="I300" s="67">
        <v>20824997.024999999</v>
      </c>
      <c r="J300" s="66" t="s">
        <v>76</v>
      </c>
      <c r="K300" s="66" t="s">
        <v>68</v>
      </c>
      <c r="L300" s="62" t="s">
        <v>1360</v>
      </c>
      <c r="M300" s="62" t="s">
        <v>1206</v>
      </c>
      <c r="N300" s="68" t="s">
        <v>1229</v>
      </c>
      <c r="O300" s="69" t="s">
        <v>1361</v>
      </c>
      <c r="P300" s="65" t="s">
        <v>1223</v>
      </c>
      <c r="Q300" s="65"/>
      <c r="R300" s="65" t="s">
        <v>1231</v>
      </c>
      <c r="S300" s="65">
        <v>140060001</v>
      </c>
      <c r="T300" s="65" t="s">
        <v>1232</v>
      </c>
      <c r="U300" s="70"/>
      <c r="V300" s="71" t="s">
        <v>1215</v>
      </c>
      <c r="W300" s="72">
        <v>20471</v>
      </c>
      <c r="X300" s="73">
        <v>43073</v>
      </c>
      <c r="Y300" s="74" t="s">
        <v>966</v>
      </c>
      <c r="Z300" s="74">
        <v>4600006569</v>
      </c>
      <c r="AA300" s="75">
        <f t="shared" si="4"/>
        <v>1</v>
      </c>
      <c r="AB300" s="70" t="s">
        <v>1366</v>
      </c>
      <c r="AC300" s="70" t="s">
        <v>61</v>
      </c>
      <c r="AD300" s="70"/>
      <c r="AE300" s="70" t="e">
        <f>[3]!Tabla2[[#This Row],[Nombre completo]]</f>
        <v>#REF!</v>
      </c>
      <c r="AF300" s="76" t="s">
        <v>63</v>
      </c>
      <c r="AG300" s="65" t="s">
        <v>1210</v>
      </c>
    </row>
    <row r="301" spans="1:33" s="78" customFormat="1" ht="50.25" customHeight="1" x14ac:dyDescent="0.25">
      <c r="A301" s="61" t="s">
        <v>1806</v>
      </c>
      <c r="B301" s="62">
        <v>80111604</v>
      </c>
      <c r="C301" s="63" t="s">
        <v>1367</v>
      </c>
      <c r="D301" s="64">
        <v>43105</v>
      </c>
      <c r="E301" s="65" t="s">
        <v>814</v>
      </c>
      <c r="F301" s="66" t="s">
        <v>639</v>
      </c>
      <c r="G301" s="65" t="s">
        <v>241</v>
      </c>
      <c r="H301" s="67">
        <v>20824256.25</v>
      </c>
      <c r="I301" s="67">
        <v>20824256.25</v>
      </c>
      <c r="J301" s="66" t="s">
        <v>76</v>
      </c>
      <c r="K301" s="66" t="s">
        <v>68</v>
      </c>
      <c r="L301" s="62" t="s">
        <v>1352</v>
      </c>
      <c r="M301" s="62" t="s">
        <v>1206</v>
      </c>
      <c r="N301" s="68" t="s">
        <v>1229</v>
      </c>
      <c r="O301" s="69" t="s">
        <v>1353</v>
      </c>
      <c r="P301" s="65" t="s">
        <v>1223</v>
      </c>
      <c r="Q301" s="65"/>
      <c r="R301" s="65" t="s">
        <v>1231</v>
      </c>
      <c r="S301" s="65">
        <v>140060001</v>
      </c>
      <c r="T301" s="65" t="s">
        <v>1232</v>
      </c>
      <c r="U301" s="70"/>
      <c r="V301" s="71" t="s">
        <v>1215</v>
      </c>
      <c r="W301" s="72">
        <v>20443</v>
      </c>
      <c r="X301" s="73">
        <v>43073</v>
      </c>
      <c r="Y301" s="74" t="s">
        <v>966</v>
      </c>
      <c r="Z301" s="74">
        <v>4600006561</v>
      </c>
      <c r="AA301" s="75">
        <f t="shared" si="4"/>
        <v>1</v>
      </c>
      <c r="AB301" s="70" t="s">
        <v>1368</v>
      </c>
      <c r="AC301" s="70" t="s">
        <v>61</v>
      </c>
      <c r="AD301" s="70"/>
      <c r="AE301" s="70" t="e">
        <f>[3]!Tabla2[[#This Row],[Nombre completo]]</f>
        <v>#REF!</v>
      </c>
      <c r="AF301" s="76" t="s">
        <v>63</v>
      </c>
      <c r="AG301" s="65" t="s">
        <v>1210</v>
      </c>
    </row>
    <row r="302" spans="1:33" s="78" customFormat="1" ht="50.25" customHeight="1" x14ac:dyDescent="0.25">
      <c r="A302" s="61" t="s">
        <v>1806</v>
      </c>
      <c r="B302" s="62">
        <v>80111604</v>
      </c>
      <c r="C302" s="63" t="s">
        <v>1369</v>
      </c>
      <c r="D302" s="64">
        <v>43105</v>
      </c>
      <c r="E302" s="65" t="s">
        <v>814</v>
      </c>
      <c r="F302" s="66" t="s">
        <v>639</v>
      </c>
      <c r="G302" s="65" t="s">
        <v>241</v>
      </c>
      <c r="H302" s="67">
        <v>20824150</v>
      </c>
      <c r="I302" s="67">
        <v>20824150</v>
      </c>
      <c r="J302" s="66" t="s">
        <v>76</v>
      </c>
      <c r="K302" s="66" t="s">
        <v>68</v>
      </c>
      <c r="L302" s="62" t="s">
        <v>1348</v>
      </c>
      <c r="M302" s="62" t="s">
        <v>1206</v>
      </c>
      <c r="N302" s="68" t="s">
        <v>1229</v>
      </c>
      <c r="O302" s="69" t="s">
        <v>1349</v>
      </c>
      <c r="P302" s="65" t="s">
        <v>1223</v>
      </c>
      <c r="Q302" s="65"/>
      <c r="R302" s="65" t="s">
        <v>1231</v>
      </c>
      <c r="S302" s="65">
        <v>140060001</v>
      </c>
      <c r="T302" s="65" t="s">
        <v>1232</v>
      </c>
      <c r="U302" s="70"/>
      <c r="V302" s="71" t="s">
        <v>1215</v>
      </c>
      <c r="W302" s="72">
        <v>20460</v>
      </c>
      <c r="X302" s="73">
        <v>43073</v>
      </c>
      <c r="Y302" s="74" t="s">
        <v>966</v>
      </c>
      <c r="Z302" s="74">
        <v>4600006557</v>
      </c>
      <c r="AA302" s="75">
        <f t="shared" si="4"/>
        <v>1</v>
      </c>
      <c r="AB302" s="70" t="s">
        <v>1370</v>
      </c>
      <c r="AC302" s="70" t="s">
        <v>61</v>
      </c>
      <c r="AD302" s="70"/>
      <c r="AE302" s="70" t="e">
        <f>[3]!Tabla2[[#This Row],[Nombre completo]]</f>
        <v>#REF!</v>
      </c>
      <c r="AF302" s="76" t="s">
        <v>63</v>
      </c>
      <c r="AG302" s="65" t="s">
        <v>1210</v>
      </c>
    </row>
    <row r="303" spans="1:33" s="78" customFormat="1" ht="50.25" customHeight="1" x14ac:dyDescent="0.25">
      <c r="A303" s="61" t="s">
        <v>1806</v>
      </c>
      <c r="B303" s="62">
        <v>80111604</v>
      </c>
      <c r="C303" s="63" t="s">
        <v>1371</v>
      </c>
      <c r="D303" s="64">
        <v>43105</v>
      </c>
      <c r="E303" s="65" t="s">
        <v>814</v>
      </c>
      <c r="F303" s="66" t="s">
        <v>639</v>
      </c>
      <c r="G303" s="65" t="s">
        <v>241</v>
      </c>
      <c r="H303" s="67">
        <v>20824766.25</v>
      </c>
      <c r="I303" s="67">
        <v>20824766.25</v>
      </c>
      <c r="J303" s="66" t="s">
        <v>76</v>
      </c>
      <c r="K303" s="66" t="s">
        <v>68</v>
      </c>
      <c r="L303" s="62" t="s">
        <v>1348</v>
      </c>
      <c r="M303" s="62" t="s">
        <v>1206</v>
      </c>
      <c r="N303" s="68" t="s">
        <v>1229</v>
      </c>
      <c r="O303" s="69" t="s">
        <v>1349</v>
      </c>
      <c r="P303" s="65" t="s">
        <v>1223</v>
      </c>
      <c r="Q303" s="65"/>
      <c r="R303" s="65" t="s">
        <v>1231</v>
      </c>
      <c r="S303" s="65">
        <v>140060001</v>
      </c>
      <c r="T303" s="65" t="s">
        <v>1232</v>
      </c>
      <c r="U303" s="70"/>
      <c r="V303" s="71" t="s">
        <v>1215</v>
      </c>
      <c r="W303" s="72">
        <v>20466</v>
      </c>
      <c r="X303" s="73">
        <v>43073</v>
      </c>
      <c r="Y303" s="74" t="s">
        <v>966</v>
      </c>
      <c r="Z303" s="74">
        <v>4600006565</v>
      </c>
      <c r="AA303" s="75">
        <f t="shared" si="4"/>
        <v>1</v>
      </c>
      <c r="AB303" s="70" t="s">
        <v>1372</v>
      </c>
      <c r="AC303" s="70" t="s">
        <v>61</v>
      </c>
      <c r="AD303" s="70"/>
      <c r="AE303" s="70" t="e">
        <f>[3]!Tabla2[[#This Row],[Nombre completo]]</f>
        <v>#REF!</v>
      </c>
      <c r="AF303" s="76" t="s">
        <v>63</v>
      </c>
      <c r="AG303" s="65" t="s">
        <v>1210</v>
      </c>
    </row>
    <row r="304" spans="1:33" s="78" customFormat="1" ht="50.25" customHeight="1" x14ac:dyDescent="0.25">
      <c r="A304" s="61" t="s">
        <v>1806</v>
      </c>
      <c r="B304" s="62">
        <v>80111604</v>
      </c>
      <c r="C304" s="63" t="s">
        <v>1373</v>
      </c>
      <c r="D304" s="64">
        <v>43105</v>
      </c>
      <c r="E304" s="65" t="s">
        <v>814</v>
      </c>
      <c r="F304" s="66" t="s">
        <v>639</v>
      </c>
      <c r="G304" s="65" t="s">
        <v>241</v>
      </c>
      <c r="H304" s="67">
        <v>20824978.75</v>
      </c>
      <c r="I304" s="67">
        <v>20824978.75</v>
      </c>
      <c r="J304" s="66" t="s">
        <v>76</v>
      </c>
      <c r="K304" s="66" t="s">
        <v>68</v>
      </c>
      <c r="L304" s="62" t="s">
        <v>1352</v>
      </c>
      <c r="M304" s="62" t="s">
        <v>1206</v>
      </c>
      <c r="N304" s="68" t="s">
        <v>1229</v>
      </c>
      <c r="O304" s="69" t="s">
        <v>1353</v>
      </c>
      <c r="P304" s="65" t="s">
        <v>1223</v>
      </c>
      <c r="Q304" s="65"/>
      <c r="R304" s="65" t="s">
        <v>1231</v>
      </c>
      <c r="S304" s="65">
        <v>140060001</v>
      </c>
      <c r="T304" s="65" t="s">
        <v>1232</v>
      </c>
      <c r="U304" s="70"/>
      <c r="V304" s="71" t="s">
        <v>1215</v>
      </c>
      <c r="W304" s="72">
        <v>20444</v>
      </c>
      <c r="X304" s="73">
        <v>43073</v>
      </c>
      <c r="Y304" s="74" t="s">
        <v>966</v>
      </c>
      <c r="Z304" s="74">
        <v>4600006575</v>
      </c>
      <c r="AA304" s="75">
        <f t="shared" si="4"/>
        <v>1</v>
      </c>
      <c r="AB304" s="70" t="s">
        <v>1374</v>
      </c>
      <c r="AC304" s="70" t="s">
        <v>61</v>
      </c>
      <c r="AD304" s="70"/>
      <c r="AE304" s="70" t="e">
        <f>[3]!Tabla2[[#This Row],[Nombre completo]]</f>
        <v>#REF!</v>
      </c>
      <c r="AF304" s="76" t="s">
        <v>63</v>
      </c>
      <c r="AG304" s="65" t="s">
        <v>1210</v>
      </c>
    </row>
    <row r="305" spans="1:33" s="78" customFormat="1" ht="50.25" customHeight="1" x14ac:dyDescent="0.25">
      <c r="A305" s="61" t="s">
        <v>1806</v>
      </c>
      <c r="B305" s="62">
        <v>80111604</v>
      </c>
      <c r="C305" s="63" t="s">
        <v>1375</v>
      </c>
      <c r="D305" s="64">
        <v>43105</v>
      </c>
      <c r="E305" s="65" t="s">
        <v>814</v>
      </c>
      <c r="F305" s="66" t="s">
        <v>639</v>
      </c>
      <c r="G305" s="65" t="s">
        <v>241</v>
      </c>
      <c r="H305" s="67">
        <v>20825000</v>
      </c>
      <c r="I305" s="67">
        <v>20825000</v>
      </c>
      <c r="J305" s="66" t="s">
        <v>76</v>
      </c>
      <c r="K305" s="66" t="s">
        <v>68</v>
      </c>
      <c r="L305" s="62" t="s">
        <v>1348</v>
      </c>
      <c r="M305" s="62" t="s">
        <v>1206</v>
      </c>
      <c r="N305" s="68" t="s">
        <v>1229</v>
      </c>
      <c r="O305" s="69" t="s">
        <v>1349</v>
      </c>
      <c r="P305" s="65" t="s">
        <v>1223</v>
      </c>
      <c r="Q305" s="65"/>
      <c r="R305" s="65" t="s">
        <v>1231</v>
      </c>
      <c r="S305" s="65">
        <v>140060001</v>
      </c>
      <c r="T305" s="65" t="s">
        <v>1232</v>
      </c>
      <c r="U305" s="70"/>
      <c r="V305" s="71" t="s">
        <v>1215</v>
      </c>
      <c r="W305" s="72">
        <v>20467</v>
      </c>
      <c r="X305" s="73">
        <v>43073</v>
      </c>
      <c r="Y305" s="74" t="s">
        <v>966</v>
      </c>
      <c r="Z305" s="74">
        <v>4600006568</v>
      </c>
      <c r="AA305" s="75">
        <f t="shared" si="4"/>
        <v>1</v>
      </c>
      <c r="AB305" s="70" t="s">
        <v>1376</v>
      </c>
      <c r="AC305" s="70" t="s">
        <v>61</v>
      </c>
      <c r="AD305" s="70"/>
      <c r="AE305" s="70" t="e">
        <f>[3]!Tabla2[[#This Row],[Nombre completo]]</f>
        <v>#REF!</v>
      </c>
      <c r="AF305" s="76" t="s">
        <v>63</v>
      </c>
      <c r="AG305" s="65" t="s">
        <v>1210</v>
      </c>
    </row>
    <row r="306" spans="1:33" s="78" customFormat="1" ht="50.25" customHeight="1" x14ac:dyDescent="0.25">
      <c r="A306" s="61" t="s">
        <v>1806</v>
      </c>
      <c r="B306" s="62">
        <v>80111604</v>
      </c>
      <c r="C306" s="63" t="s">
        <v>1377</v>
      </c>
      <c r="D306" s="64">
        <v>43105</v>
      </c>
      <c r="E306" s="65" t="s">
        <v>814</v>
      </c>
      <c r="F306" s="66" t="s">
        <v>639</v>
      </c>
      <c r="G306" s="65" t="s">
        <v>241</v>
      </c>
      <c r="H306" s="67">
        <v>20825000</v>
      </c>
      <c r="I306" s="67">
        <v>20825000</v>
      </c>
      <c r="J306" s="66" t="s">
        <v>76</v>
      </c>
      <c r="K306" s="66" t="s">
        <v>68</v>
      </c>
      <c r="L306" s="62" t="s">
        <v>1378</v>
      </c>
      <c r="M306" s="62" t="s">
        <v>1206</v>
      </c>
      <c r="N306" s="68" t="s">
        <v>1229</v>
      </c>
      <c r="O306" s="69" t="s">
        <v>1379</v>
      </c>
      <c r="P306" s="65" t="s">
        <v>1223</v>
      </c>
      <c r="Q306" s="65"/>
      <c r="R306" s="65" t="s">
        <v>1231</v>
      </c>
      <c r="S306" s="65">
        <v>140060001</v>
      </c>
      <c r="T306" s="65" t="s">
        <v>1232</v>
      </c>
      <c r="U306" s="70"/>
      <c r="V306" s="71" t="s">
        <v>1215</v>
      </c>
      <c r="W306" s="72">
        <v>20485</v>
      </c>
      <c r="X306" s="73">
        <v>43073</v>
      </c>
      <c r="Y306" s="74" t="s">
        <v>966</v>
      </c>
      <c r="Z306" s="74">
        <v>4600006614</v>
      </c>
      <c r="AA306" s="75">
        <f t="shared" si="4"/>
        <v>1</v>
      </c>
      <c r="AB306" s="70" t="s">
        <v>1380</v>
      </c>
      <c r="AC306" s="70" t="s">
        <v>61</v>
      </c>
      <c r="AD306" s="70"/>
      <c r="AE306" s="70" t="e">
        <f>[3]!Tabla2[[#This Row],[Nombre completo]]</f>
        <v>#REF!</v>
      </c>
      <c r="AF306" s="76" t="s">
        <v>63</v>
      </c>
      <c r="AG306" s="65" t="s">
        <v>1210</v>
      </c>
    </row>
    <row r="307" spans="1:33" s="78" customFormat="1" ht="50.25" customHeight="1" x14ac:dyDescent="0.25">
      <c r="A307" s="61" t="s">
        <v>1806</v>
      </c>
      <c r="B307" s="62">
        <v>80111604</v>
      </c>
      <c r="C307" s="63" t="s">
        <v>1381</v>
      </c>
      <c r="D307" s="64">
        <v>43105</v>
      </c>
      <c r="E307" s="65" t="s">
        <v>814</v>
      </c>
      <c r="F307" s="66" t="s">
        <v>639</v>
      </c>
      <c r="G307" s="65" t="s">
        <v>241</v>
      </c>
      <c r="H307" s="67">
        <v>20824997.875</v>
      </c>
      <c r="I307" s="67">
        <v>20824997.875</v>
      </c>
      <c r="J307" s="66" t="s">
        <v>76</v>
      </c>
      <c r="K307" s="66" t="s">
        <v>68</v>
      </c>
      <c r="L307" s="62" t="s">
        <v>1378</v>
      </c>
      <c r="M307" s="62" t="s">
        <v>1206</v>
      </c>
      <c r="N307" s="68" t="s">
        <v>1229</v>
      </c>
      <c r="O307" s="69" t="s">
        <v>1379</v>
      </c>
      <c r="P307" s="65" t="s">
        <v>1223</v>
      </c>
      <c r="Q307" s="65"/>
      <c r="R307" s="65" t="s">
        <v>1231</v>
      </c>
      <c r="S307" s="65">
        <v>140060001</v>
      </c>
      <c r="T307" s="65" t="s">
        <v>1232</v>
      </c>
      <c r="U307" s="70"/>
      <c r="V307" s="71" t="s">
        <v>1215</v>
      </c>
      <c r="W307" s="72">
        <v>20486</v>
      </c>
      <c r="X307" s="73">
        <v>43073</v>
      </c>
      <c r="Y307" s="74" t="s">
        <v>966</v>
      </c>
      <c r="Z307" s="74">
        <v>4600006613</v>
      </c>
      <c r="AA307" s="75">
        <f t="shared" si="4"/>
        <v>1</v>
      </c>
      <c r="AB307" s="70" t="s">
        <v>1382</v>
      </c>
      <c r="AC307" s="70" t="s">
        <v>61</v>
      </c>
      <c r="AD307" s="70"/>
      <c r="AE307" s="70" t="e">
        <f>[3]!Tabla2[[#This Row],[Nombre completo]]</f>
        <v>#REF!</v>
      </c>
      <c r="AF307" s="76" t="s">
        <v>63</v>
      </c>
      <c r="AG307" s="65" t="s">
        <v>1210</v>
      </c>
    </row>
    <row r="308" spans="1:33" s="78" customFormat="1" ht="50.25" customHeight="1" x14ac:dyDescent="0.25">
      <c r="A308" s="61" t="s">
        <v>1806</v>
      </c>
      <c r="B308" s="62">
        <v>80111604</v>
      </c>
      <c r="C308" s="63" t="s">
        <v>1383</v>
      </c>
      <c r="D308" s="64">
        <v>43105</v>
      </c>
      <c r="E308" s="65" t="s">
        <v>814</v>
      </c>
      <c r="F308" s="66" t="s">
        <v>639</v>
      </c>
      <c r="G308" s="65" t="s">
        <v>241</v>
      </c>
      <c r="H308" s="67">
        <v>20580000</v>
      </c>
      <c r="I308" s="67">
        <v>20580000</v>
      </c>
      <c r="J308" s="66" t="s">
        <v>76</v>
      </c>
      <c r="K308" s="66" t="s">
        <v>68</v>
      </c>
      <c r="L308" s="62" t="s">
        <v>1378</v>
      </c>
      <c r="M308" s="62" t="s">
        <v>1206</v>
      </c>
      <c r="N308" s="68" t="s">
        <v>1229</v>
      </c>
      <c r="O308" s="69" t="s">
        <v>1379</v>
      </c>
      <c r="P308" s="65" t="s">
        <v>1223</v>
      </c>
      <c r="Q308" s="65"/>
      <c r="R308" s="65" t="s">
        <v>1231</v>
      </c>
      <c r="S308" s="65">
        <v>140060001</v>
      </c>
      <c r="T308" s="65" t="s">
        <v>1232</v>
      </c>
      <c r="U308" s="70"/>
      <c r="V308" s="71" t="s">
        <v>1215</v>
      </c>
      <c r="W308" s="72">
        <v>20487</v>
      </c>
      <c r="X308" s="73">
        <v>43073</v>
      </c>
      <c r="Y308" s="74" t="s">
        <v>966</v>
      </c>
      <c r="Z308" s="74">
        <v>4600006623</v>
      </c>
      <c r="AA308" s="75">
        <f t="shared" si="4"/>
        <v>1</v>
      </c>
      <c r="AB308" s="70" t="s">
        <v>1384</v>
      </c>
      <c r="AC308" s="70" t="s">
        <v>61</v>
      </c>
      <c r="AD308" s="70"/>
      <c r="AE308" s="70" t="e">
        <f>[3]!Tabla2[[#This Row],[Nombre completo]]</f>
        <v>#REF!</v>
      </c>
      <c r="AF308" s="76" t="s">
        <v>63</v>
      </c>
      <c r="AG308" s="65" t="s">
        <v>1210</v>
      </c>
    </row>
    <row r="309" spans="1:33" s="78" customFormat="1" ht="50.25" customHeight="1" x14ac:dyDescent="0.25">
      <c r="A309" s="61" t="s">
        <v>1806</v>
      </c>
      <c r="B309" s="62">
        <v>80111604</v>
      </c>
      <c r="C309" s="63" t="s">
        <v>1383</v>
      </c>
      <c r="D309" s="64">
        <v>43105</v>
      </c>
      <c r="E309" s="65" t="s">
        <v>814</v>
      </c>
      <c r="F309" s="66" t="s">
        <v>639</v>
      </c>
      <c r="G309" s="65" t="s">
        <v>241</v>
      </c>
      <c r="H309" s="67">
        <v>20824997.024999999</v>
      </c>
      <c r="I309" s="67">
        <v>20824997.024999999</v>
      </c>
      <c r="J309" s="66" t="s">
        <v>76</v>
      </c>
      <c r="K309" s="66" t="s">
        <v>68</v>
      </c>
      <c r="L309" s="62" t="s">
        <v>1378</v>
      </c>
      <c r="M309" s="62" t="s">
        <v>1206</v>
      </c>
      <c r="N309" s="68" t="s">
        <v>1229</v>
      </c>
      <c r="O309" s="69" t="s">
        <v>1379</v>
      </c>
      <c r="P309" s="65" t="s">
        <v>1223</v>
      </c>
      <c r="Q309" s="65"/>
      <c r="R309" s="65" t="s">
        <v>1231</v>
      </c>
      <c r="S309" s="65">
        <v>140060001</v>
      </c>
      <c r="T309" s="65" t="s">
        <v>1232</v>
      </c>
      <c r="U309" s="70"/>
      <c r="V309" s="71" t="s">
        <v>1215</v>
      </c>
      <c r="W309" s="72">
        <v>20488</v>
      </c>
      <c r="X309" s="73">
        <v>43073</v>
      </c>
      <c r="Y309" s="74" t="s">
        <v>966</v>
      </c>
      <c r="Z309" s="74">
        <v>4600006621</v>
      </c>
      <c r="AA309" s="75">
        <f t="shared" si="4"/>
        <v>1</v>
      </c>
      <c r="AB309" s="70" t="s">
        <v>1385</v>
      </c>
      <c r="AC309" s="70" t="s">
        <v>61</v>
      </c>
      <c r="AD309" s="70"/>
      <c r="AE309" s="70" t="e">
        <f>[3]!Tabla2[[#This Row],[Nombre completo]]</f>
        <v>#REF!</v>
      </c>
      <c r="AF309" s="76" t="s">
        <v>63</v>
      </c>
      <c r="AG309" s="65" t="s">
        <v>1210</v>
      </c>
    </row>
    <row r="310" spans="1:33" s="78" customFormat="1" ht="50.25" customHeight="1" x14ac:dyDescent="0.25">
      <c r="A310" s="61" t="s">
        <v>1806</v>
      </c>
      <c r="B310" s="62">
        <v>80111604</v>
      </c>
      <c r="C310" s="63" t="s">
        <v>1386</v>
      </c>
      <c r="D310" s="64">
        <v>43105</v>
      </c>
      <c r="E310" s="65" t="s">
        <v>814</v>
      </c>
      <c r="F310" s="66" t="s">
        <v>639</v>
      </c>
      <c r="G310" s="65" t="s">
        <v>241</v>
      </c>
      <c r="H310" s="67">
        <v>20824999.149999999</v>
      </c>
      <c r="I310" s="67">
        <v>20824999.149999999</v>
      </c>
      <c r="J310" s="66" t="s">
        <v>76</v>
      </c>
      <c r="K310" s="66" t="s">
        <v>68</v>
      </c>
      <c r="L310" s="62" t="s">
        <v>1378</v>
      </c>
      <c r="M310" s="62" t="s">
        <v>1206</v>
      </c>
      <c r="N310" s="68" t="s">
        <v>1229</v>
      </c>
      <c r="O310" s="69" t="s">
        <v>1379</v>
      </c>
      <c r="P310" s="65" t="s">
        <v>1223</v>
      </c>
      <c r="Q310" s="65"/>
      <c r="R310" s="65" t="s">
        <v>1231</v>
      </c>
      <c r="S310" s="65">
        <v>140060001</v>
      </c>
      <c r="T310" s="65" t="s">
        <v>1232</v>
      </c>
      <c r="U310" s="70"/>
      <c r="V310" s="71" t="s">
        <v>1215</v>
      </c>
      <c r="W310" s="72">
        <v>20489</v>
      </c>
      <c r="X310" s="73">
        <v>43073</v>
      </c>
      <c r="Y310" s="74" t="s">
        <v>966</v>
      </c>
      <c r="Z310" s="74">
        <v>4600006620</v>
      </c>
      <c r="AA310" s="75">
        <f t="shared" si="4"/>
        <v>1</v>
      </c>
      <c r="AB310" s="70" t="s">
        <v>1387</v>
      </c>
      <c r="AC310" s="70" t="s">
        <v>61</v>
      </c>
      <c r="AD310" s="70"/>
      <c r="AE310" s="70" t="e">
        <f>[3]!Tabla2[[#This Row],[Nombre completo]]</f>
        <v>#REF!</v>
      </c>
      <c r="AF310" s="76" t="s">
        <v>63</v>
      </c>
      <c r="AG310" s="65" t="s">
        <v>1210</v>
      </c>
    </row>
    <row r="311" spans="1:33" s="78" customFormat="1" ht="50.25" customHeight="1" x14ac:dyDescent="0.25">
      <c r="A311" s="61" t="s">
        <v>1806</v>
      </c>
      <c r="B311" s="62">
        <v>80111604</v>
      </c>
      <c r="C311" s="63" t="s">
        <v>1388</v>
      </c>
      <c r="D311" s="64">
        <v>43105</v>
      </c>
      <c r="E311" s="65" t="s">
        <v>814</v>
      </c>
      <c r="F311" s="66" t="s">
        <v>639</v>
      </c>
      <c r="G311" s="65" t="s">
        <v>241</v>
      </c>
      <c r="H311" s="67">
        <v>20824998.300000001</v>
      </c>
      <c r="I311" s="67">
        <v>20824998.300000001</v>
      </c>
      <c r="J311" s="66" t="s">
        <v>76</v>
      </c>
      <c r="K311" s="66" t="s">
        <v>68</v>
      </c>
      <c r="L311" s="62" t="s">
        <v>1378</v>
      </c>
      <c r="M311" s="62" t="s">
        <v>1206</v>
      </c>
      <c r="N311" s="68" t="s">
        <v>1229</v>
      </c>
      <c r="O311" s="69" t="s">
        <v>1379</v>
      </c>
      <c r="P311" s="65" t="s">
        <v>1223</v>
      </c>
      <c r="Q311" s="65"/>
      <c r="R311" s="65" t="s">
        <v>1231</v>
      </c>
      <c r="S311" s="65">
        <v>140060001</v>
      </c>
      <c r="T311" s="65" t="s">
        <v>1232</v>
      </c>
      <c r="U311" s="70"/>
      <c r="V311" s="71" t="s">
        <v>1215</v>
      </c>
      <c r="W311" s="72">
        <v>20490</v>
      </c>
      <c r="X311" s="73">
        <v>43073</v>
      </c>
      <c r="Y311" s="74" t="s">
        <v>966</v>
      </c>
      <c r="Z311" s="74">
        <v>4600006618</v>
      </c>
      <c r="AA311" s="75">
        <f t="shared" si="4"/>
        <v>1</v>
      </c>
      <c r="AB311" s="70" t="s">
        <v>1389</v>
      </c>
      <c r="AC311" s="70" t="s">
        <v>61</v>
      </c>
      <c r="AD311" s="70"/>
      <c r="AE311" s="70" t="e">
        <f>[3]!Tabla2[[#This Row],[Nombre completo]]</f>
        <v>#REF!</v>
      </c>
      <c r="AF311" s="76" t="s">
        <v>63</v>
      </c>
      <c r="AG311" s="65" t="s">
        <v>1210</v>
      </c>
    </row>
    <row r="312" spans="1:33" s="78" customFormat="1" ht="50.25" customHeight="1" x14ac:dyDescent="0.25">
      <c r="A312" s="61" t="s">
        <v>1806</v>
      </c>
      <c r="B312" s="62">
        <v>80111604</v>
      </c>
      <c r="C312" s="63" t="s">
        <v>1390</v>
      </c>
      <c r="D312" s="64">
        <v>43105</v>
      </c>
      <c r="E312" s="65" t="s">
        <v>814</v>
      </c>
      <c r="F312" s="66" t="s">
        <v>639</v>
      </c>
      <c r="G312" s="65" t="s">
        <v>241</v>
      </c>
      <c r="H312" s="67">
        <v>20824999.574999999</v>
      </c>
      <c r="I312" s="67">
        <v>20824999.574999999</v>
      </c>
      <c r="J312" s="66" t="s">
        <v>76</v>
      </c>
      <c r="K312" s="66" t="s">
        <v>68</v>
      </c>
      <c r="L312" s="62" t="s">
        <v>1391</v>
      </c>
      <c r="M312" s="62" t="s">
        <v>1206</v>
      </c>
      <c r="N312" s="68" t="s">
        <v>1229</v>
      </c>
      <c r="O312" s="69" t="s">
        <v>1392</v>
      </c>
      <c r="P312" s="65" t="s">
        <v>1223</v>
      </c>
      <c r="Q312" s="65"/>
      <c r="R312" s="65" t="s">
        <v>1231</v>
      </c>
      <c r="S312" s="65">
        <v>140060001</v>
      </c>
      <c r="T312" s="65" t="s">
        <v>1232</v>
      </c>
      <c r="U312" s="70"/>
      <c r="V312" s="71" t="s">
        <v>1215</v>
      </c>
      <c r="W312" s="72">
        <v>20491</v>
      </c>
      <c r="X312" s="73">
        <v>43073</v>
      </c>
      <c r="Y312" s="74" t="s">
        <v>966</v>
      </c>
      <c r="Z312" s="74">
        <v>4600006580</v>
      </c>
      <c r="AA312" s="75">
        <f t="shared" si="4"/>
        <v>1</v>
      </c>
      <c r="AB312" s="70" t="s">
        <v>1393</v>
      </c>
      <c r="AC312" s="70" t="s">
        <v>61</v>
      </c>
      <c r="AD312" s="70"/>
      <c r="AE312" s="70" t="e">
        <f>[3]!Tabla2[[#This Row],[Nombre completo]]</f>
        <v>#REF!</v>
      </c>
      <c r="AF312" s="76" t="s">
        <v>63</v>
      </c>
      <c r="AG312" s="65" t="s">
        <v>1210</v>
      </c>
    </row>
    <row r="313" spans="1:33" s="78" customFormat="1" ht="50.25" customHeight="1" x14ac:dyDescent="0.25">
      <c r="A313" s="61" t="s">
        <v>1806</v>
      </c>
      <c r="B313" s="62">
        <v>80111604</v>
      </c>
      <c r="C313" s="63" t="s">
        <v>1394</v>
      </c>
      <c r="D313" s="64">
        <v>43105</v>
      </c>
      <c r="E313" s="65" t="s">
        <v>814</v>
      </c>
      <c r="F313" s="66" t="s">
        <v>639</v>
      </c>
      <c r="G313" s="65" t="s">
        <v>241</v>
      </c>
      <c r="H313" s="67">
        <v>20824995.75</v>
      </c>
      <c r="I313" s="67">
        <v>20824995.75</v>
      </c>
      <c r="J313" s="66" t="s">
        <v>76</v>
      </c>
      <c r="K313" s="66" t="s">
        <v>68</v>
      </c>
      <c r="L313" s="62" t="s">
        <v>1391</v>
      </c>
      <c r="M313" s="62" t="s">
        <v>1206</v>
      </c>
      <c r="N313" s="68" t="s">
        <v>1229</v>
      </c>
      <c r="O313" s="69" t="s">
        <v>1392</v>
      </c>
      <c r="P313" s="65" t="s">
        <v>1223</v>
      </c>
      <c r="Q313" s="65"/>
      <c r="R313" s="65" t="s">
        <v>1231</v>
      </c>
      <c r="S313" s="65">
        <v>140060001</v>
      </c>
      <c r="T313" s="65" t="s">
        <v>1232</v>
      </c>
      <c r="U313" s="70"/>
      <c r="V313" s="71" t="s">
        <v>1215</v>
      </c>
      <c r="W313" s="72">
        <v>20492</v>
      </c>
      <c r="X313" s="73">
        <v>43073</v>
      </c>
      <c r="Y313" s="74" t="s">
        <v>966</v>
      </c>
      <c r="Z313" s="74">
        <v>4600006644</v>
      </c>
      <c r="AA313" s="75">
        <f t="shared" si="4"/>
        <v>1</v>
      </c>
      <c r="AB313" s="70" t="s">
        <v>1395</v>
      </c>
      <c r="AC313" s="70" t="s">
        <v>61</v>
      </c>
      <c r="AD313" s="70"/>
      <c r="AE313" s="70" t="e">
        <f>[3]!Tabla2[[#This Row],[Nombre completo]]</f>
        <v>#REF!</v>
      </c>
      <c r="AF313" s="76" t="s">
        <v>63</v>
      </c>
      <c r="AG313" s="65" t="s">
        <v>1210</v>
      </c>
    </row>
    <row r="314" spans="1:33" s="78" customFormat="1" ht="50.25" customHeight="1" x14ac:dyDescent="0.25">
      <c r="A314" s="61" t="s">
        <v>1806</v>
      </c>
      <c r="B314" s="62">
        <v>80111604</v>
      </c>
      <c r="C314" s="63" t="s">
        <v>1396</v>
      </c>
      <c r="D314" s="64">
        <v>43105</v>
      </c>
      <c r="E314" s="65" t="s">
        <v>814</v>
      </c>
      <c r="F314" s="66" t="s">
        <v>639</v>
      </c>
      <c r="G314" s="65" t="s">
        <v>241</v>
      </c>
      <c r="H314" s="67">
        <v>20750999.574999999</v>
      </c>
      <c r="I314" s="67">
        <v>20750999.574999999</v>
      </c>
      <c r="J314" s="66" t="s">
        <v>76</v>
      </c>
      <c r="K314" s="66" t="s">
        <v>68</v>
      </c>
      <c r="L314" s="62" t="s">
        <v>1391</v>
      </c>
      <c r="M314" s="62" t="s">
        <v>1206</v>
      </c>
      <c r="N314" s="68" t="s">
        <v>1229</v>
      </c>
      <c r="O314" s="69" t="s">
        <v>1392</v>
      </c>
      <c r="P314" s="65" t="s">
        <v>1223</v>
      </c>
      <c r="Q314" s="65"/>
      <c r="R314" s="65" t="s">
        <v>1231</v>
      </c>
      <c r="S314" s="65">
        <v>140060001</v>
      </c>
      <c r="T314" s="65" t="s">
        <v>1232</v>
      </c>
      <c r="U314" s="70"/>
      <c r="V314" s="71" t="s">
        <v>1215</v>
      </c>
      <c r="W314" s="72">
        <v>20494</v>
      </c>
      <c r="X314" s="73">
        <v>43073</v>
      </c>
      <c r="Y314" s="74" t="s">
        <v>966</v>
      </c>
      <c r="Z314" s="74">
        <v>4600006583</v>
      </c>
      <c r="AA314" s="75">
        <f t="shared" si="4"/>
        <v>1</v>
      </c>
      <c r="AB314" s="70" t="s">
        <v>1397</v>
      </c>
      <c r="AC314" s="70" t="s">
        <v>61</v>
      </c>
      <c r="AD314" s="70"/>
      <c r="AE314" s="70" t="e">
        <f>[3]!Tabla2[[#This Row],[Nombre completo]]</f>
        <v>#REF!</v>
      </c>
      <c r="AF314" s="76" t="s">
        <v>63</v>
      </c>
      <c r="AG314" s="65" t="s">
        <v>1210</v>
      </c>
    </row>
    <row r="315" spans="1:33" s="78" customFormat="1" ht="50.25" customHeight="1" x14ac:dyDescent="0.25">
      <c r="A315" s="61" t="s">
        <v>1806</v>
      </c>
      <c r="B315" s="62">
        <v>80111604</v>
      </c>
      <c r="C315" s="63" t="s">
        <v>1398</v>
      </c>
      <c r="D315" s="64">
        <v>43105</v>
      </c>
      <c r="E315" s="65" t="s">
        <v>814</v>
      </c>
      <c r="F315" s="66" t="s">
        <v>639</v>
      </c>
      <c r="G315" s="65" t="s">
        <v>241</v>
      </c>
      <c r="H315" s="67">
        <v>19270964.399999999</v>
      </c>
      <c r="I315" s="67">
        <v>19270964.399999999</v>
      </c>
      <c r="J315" s="66" t="s">
        <v>76</v>
      </c>
      <c r="K315" s="66" t="s">
        <v>68</v>
      </c>
      <c r="L315" s="62" t="s">
        <v>1391</v>
      </c>
      <c r="M315" s="62" t="s">
        <v>1206</v>
      </c>
      <c r="N315" s="68" t="s">
        <v>1229</v>
      </c>
      <c r="O315" s="69" t="s">
        <v>1392</v>
      </c>
      <c r="P315" s="65" t="s">
        <v>1223</v>
      </c>
      <c r="Q315" s="65"/>
      <c r="R315" s="65" t="s">
        <v>1231</v>
      </c>
      <c r="S315" s="65">
        <v>140060001</v>
      </c>
      <c r="T315" s="65" t="s">
        <v>1232</v>
      </c>
      <c r="U315" s="70"/>
      <c r="V315" s="71" t="s">
        <v>1215</v>
      </c>
      <c r="W315" s="72">
        <v>20495</v>
      </c>
      <c r="X315" s="73">
        <v>43073</v>
      </c>
      <c r="Y315" s="74" t="s">
        <v>966</v>
      </c>
      <c r="Z315" s="74">
        <v>4600006578</v>
      </c>
      <c r="AA315" s="75">
        <f t="shared" si="4"/>
        <v>1</v>
      </c>
      <c r="AB315" s="70" t="s">
        <v>1399</v>
      </c>
      <c r="AC315" s="70" t="s">
        <v>61</v>
      </c>
      <c r="AD315" s="70"/>
      <c r="AE315" s="70" t="e">
        <f>[3]!Tabla2[[#This Row],[Nombre completo]]</f>
        <v>#REF!</v>
      </c>
      <c r="AF315" s="76" t="s">
        <v>63</v>
      </c>
      <c r="AG315" s="65" t="s">
        <v>1210</v>
      </c>
    </row>
    <row r="316" spans="1:33" s="78" customFormat="1" ht="50.25" customHeight="1" x14ac:dyDescent="0.25">
      <c r="A316" s="61" t="s">
        <v>1806</v>
      </c>
      <c r="B316" s="62">
        <v>80111604</v>
      </c>
      <c r="C316" s="63" t="s">
        <v>1400</v>
      </c>
      <c r="D316" s="64">
        <v>43105</v>
      </c>
      <c r="E316" s="65" t="s">
        <v>814</v>
      </c>
      <c r="F316" s="66" t="s">
        <v>639</v>
      </c>
      <c r="G316" s="65" t="s">
        <v>241</v>
      </c>
      <c r="H316" s="67">
        <v>20751999.574999999</v>
      </c>
      <c r="I316" s="67">
        <v>20751999.574999999</v>
      </c>
      <c r="J316" s="66" t="s">
        <v>76</v>
      </c>
      <c r="K316" s="66" t="s">
        <v>68</v>
      </c>
      <c r="L316" s="62" t="s">
        <v>1391</v>
      </c>
      <c r="M316" s="62" t="s">
        <v>1206</v>
      </c>
      <c r="N316" s="68" t="s">
        <v>1229</v>
      </c>
      <c r="O316" s="69" t="s">
        <v>1392</v>
      </c>
      <c r="P316" s="65" t="s">
        <v>1223</v>
      </c>
      <c r="Q316" s="65"/>
      <c r="R316" s="65" t="s">
        <v>1231</v>
      </c>
      <c r="S316" s="65">
        <v>140060001</v>
      </c>
      <c r="T316" s="65" t="s">
        <v>1232</v>
      </c>
      <c r="U316" s="70"/>
      <c r="V316" s="71" t="s">
        <v>1215</v>
      </c>
      <c r="W316" s="72">
        <v>20497</v>
      </c>
      <c r="X316" s="73">
        <v>43073</v>
      </c>
      <c r="Y316" s="74" t="s">
        <v>966</v>
      </c>
      <c r="Z316" s="74">
        <v>4600006584</v>
      </c>
      <c r="AA316" s="75">
        <f t="shared" si="4"/>
        <v>1</v>
      </c>
      <c r="AB316" s="70" t="s">
        <v>1401</v>
      </c>
      <c r="AC316" s="70" t="s">
        <v>61</v>
      </c>
      <c r="AD316" s="70"/>
      <c r="AE316" s="70" t="e">
        <f>[3]!Tabla2[[#This Row],[Nombre completo]]</f>
        <v>#REF!</v>
      </c>
      <c r="AF316" s="76" t="s">
        <v>63</v>
      </c>
      <c r="AG316" s="65" t="s">
        <v>1210</v>
      </c>
    </row>
    <row r="317" spans="1:33" s="78" customFormat="1" ht="50.25" customHeight="1" x14ac:dyDescent="0.25">
      <c r="A317" s="61" t="s">
        <v>1806</v>
      </c>
      <c r="B317" s="62">
        <v>80111604</v>
      </c>
      <c r="C317" s="63" t="s">
        <v>1402</v>
      </c>
      <c r="D317" s="64">
        <v>43105</v>
      </c>
      <c r="E317" s="65" t="s">
        <v>814</v>
      </c>
      <c r="F317" s="66" t="s">
        <v>639</v>
      </c>
      <c r="G317" s="65" t="s">
        <v>241</v>
      </c>
      <c r="H317" s="67">
        <v>20304999.574999999</v>
      </c>
      <c r="I317" s="67">
        <v>20304999.574999999</v>
      </c>
      <c r="J317" s="66" t="s">
        <v>76</v>
      </c>
      <c r="K317" s="66" t="s">
        <v>68</v>
      </c>
      <c r="L317" s="62" t="s">
        <v>1391</v>
      </c>
      <c r="M317" s="62" t="s">
        <v>1206</v>
      </c>
      <c r="N317" s="68" t="s">
        <v>1229</v>
      </c>
      <c r="O317" s="69" t="s">
        <v>1392</v>
      </c>
      <c r="P317" s="65" t="s">
        <v>1223</v>
      </c>
      <c r="Q317" s="65"/>
      <c r="R317" s="65" t="s">
        <v>1231</v>
      </c>
      <c r="S317" s="65">
        <v>140060001</v>
      </c>
      <c r="T317" s="65" t="s">
        <v>1232</v>
      </c>
      <c r="U317" s="70"/>
      <c r="V317" s="71" t="s">
        <v>1215</v>
      </c>
      <c r="W317" s="72">
        <v>20500</v>
      </c>
      <c r="X317" s="73">
        <v>43073</v>
      </c>
      <c r="Y317" s="74" t="s">
        <v>966</v>
      </c>
      <c r="Z317" s="74">
        <v>4600006577</v>
      </c>
      <c r="AA317" s="75">
        <f t="shared" si="4"/>
        <v>1</v>
      </c>
      <c r="AB317" s="70" t="s">
        <v>1403</v>
      </c>
      <c r="AC317" s="70" t="s">
        <v>61</v>
      </c>
      <c r="AD317" s="70"/>
      <c r="AE317" s="70" t="e">
        <f>[3]!Tabla2[[#This Row],[Nombre completo]]</f>
        <v>#REF!</v>
      </c>
      <c r="AF317" s="76" t="s">
        <v>63</v>
      </c>
      <c r="AG317" s="65" t="s">
        <v>1210</v>
      </c>
    </row>
    <row r="318" spans="1:33" s="78" customFormat="1" ht="50.25" customHeight="1" x14ac:dyDescent="0.25">
      <c r="A318" s="61" t="s">
        <v>1806</v>
      </c>
      <c r="B318" s="62">
        <v>80111604</v>
      </c>
      <c r="C318" s="63" t="s">
        <v>1404</v>
      </c>
      <c r="D318" s="64">
        <v>43105</v>
      </c>
      <c r="E318" s="65" t="s">
        <v>814</v>
      </c>
      <c r="F318" s="66" t="s">
        <v>639</v>
      </c>
      <c r="G318" s="65" t="s">
        <v>241</v>
      </c>
      <c r="H318" s="67">
        <v>20824999.574999999</v>
      </c>
      <c r="I318" s="67">
        <v>20824999.574999999</v>
      </c>
      <c r="J318" s="66" t="s">
        <v>76</v>
      </c>
      <c r="K318" s="66" t="s">
        <v>68</v>
      </c>
      <c r="L318" s="62" t="s">
        <v>1391</v>
      </c>
      <c r="M318" s="62" t="s">
        <v>1206</v>
      </c>
      <c r="N318" s="68" t="s">
        <v>1229</v>
      </c>
      <c r="O318" s="69" t="s">
        <v>1392</v>
      </c>
      <c r="P318" s="65" t="s">
        <v>1223</v>
      </c>
      <c r="Q318" s="65"/>
      <c r="R318" s="65" t="s">
        <v>1231</v>
      </c>
      <c r="S318" s="65">
        <v>140060001</v>
      </c>
      <c r="T318" s="65" t="s">
        <v>1232</v>
      </c>
      <c r="U318" s="70"/>
      <c r="V318" s="71" t="s">
        <v>1215</v>
      </c>
      <c r="W318" s="72">
        <v>20502</v>
      </c>
      <c r="X318" s="73">
        <v>43073</v>
      </c>
      <c r="Y318" s="74" t="s">
        <v>966</v>
      </c>
      <c r="Z318" s="74">
        <v>4600006579</v>
      </c>
      <c r="AA318" s="75">
        <f t="shared" si="4"/>
        <v>1</v>
      </c>
      <c r="AB318" s="70" t="s">
        <v>1405</v>
      </c>
      <c r="AC318" s="70" t="s">
        <v>61</v>
      </c>
      <c r="AD318" s="70"/>
      <c r="AE318" s="70" t="e">
        <f>[3]!Tabla2[[#This Row],[Nombre completo]]</f>
        <v>#REF!</v>
      </c>
      <c r="AF318" s="76" t="s">
        <v>63</v>
      </c>
      <c r="AG318" s="65" t="s">
        <v>1210</v>
      </c>
    </row>
    <row r="319" spans="1:33" s="78" customFormat="1" ht="50.25" customHeight="1" x14ac:dyDescent="0.25">
      <c r="A319" s="61" t="s">
        <v>1806</v>
      </c>
      <c r="B319" s="62">
        <v>80111604</v>
      </c>
      <c r="C319" s="63" t="s">
        <v>1406</v>
      </c>
      <c r="D319" s="64">
        <v>43105</v>
      </c>
      <c r="E319" s="65" t="s">
        <v>814</v>
      </c>
      <c r="F319" s="66" t="s">
        <v>639</v>
      </c>
      <c r="G319" s="65" t="s">
        <v>241</v>
      </c>
      <c r="H319" s="67">
        <v>20824993.199999999</v>
      </c>
      <c r="I319" s="67">
        <v>20824993.199999999</v>
      </c>
      <c r="J319" s="66" t="s">
        <v>76</v>
      </c>
      <c r="K319" s="66" t="s">
        <v>68</v>
      </c>
      <c r="L319" s="62" t="s">
        <v>1407</v>
      </c>
      <c r="M319" s="62" t="s">
        <v>1206</v>
      </c>
      <c r="N319" s="68" t="s">
        <v>1229</v>
      </c>
      <c r="O319" s="69" t="s">
        <v>1408</v>
      </c>
      <c r="P319" s="65" t="s">
        <v>1223</v>
      </c>
      <c r="Q319" s="65"/>
      <c r="R319" s="65" t="s">
        <v>1231</v>
      </c>
      <c r="S319" s="65">
        <v>140060001</v>
      </c>
      <c r="T319" s="65" t="s">
        <v>1232</v>
      </c>
      <c r="U319" s="70"/>
      <c r="V319" s="71" t="s">
        <v>1215</v>
      </c>
      <c r="W319" s="72">
        <v>20504</v>
      </c>
      <c r="X319" s="73">
        <v>43073</v>
      </c>
      <c r="Y319" s="74" t="s">
        <v>966</v>
      </c>
      <c r="Z319" s="74">
        <v>4600006608</v>
      </c>
      <c r="AA319" s="75">
        <f t="shared" si="4"/>
        <v>1</v>
      </c>
      <c r="AB319" s="70" t="s">
        <v>1409</v>
      </c>
      <c r="AC319" s="70" t="s">
        <v>61</v>
      </c>
      <c r="AD319" s="70"/>
      <c r="AE319" s="70" t="e">
        <f>[3]!Tabla2[[#This Row],[Nombre completo]]</f>
        <v>#REF!</v>
      </c>
      <c r="AF319" s="76" t="s">
        <v>63</v>
      </c>
      <c r="AG319" s="65" t="s">
        <v>1210</v>
      </c>
    </row>
    <row r="320" spans="1:33" s="78" customFormat="1" ht="50.25" customHeight="1" x14ac:dyDescent="0.25">
      <c r="A320" s="61" t="s">
        <v>1806</v>
      </c>
      <c r="B320" s="62">
        <v>80111604</v>
      </c>
      <c r="C320" s="63" t="s">
        <v>1410</v>
      </c>
      <c r="D320" s="64">
        <v>43105</v>
      </c>
      <c r="E320" s="65" t="s">
        <v>814</v>
      </c>
      <c r="F320" s="66" t="s">
        <v>639</v>
      </c>
      <c r="G320" s="65" t="s">
        <v>241</v>
      </c>
      <c r="H320" s="67">
        <v>20825000</v>
      </c>
      <c r="I320" s="67">
        <v>20825000</v>
      </c>
      <c r="J320" s="66" t="s">
        <v>76</v>
      </c>
      <c r="K320" s="66" t="s">
        <v>68</v>
      </c>
      <c r="L320" s="62" t="s">
        <v>1407</v>
      </c>
      <c r="M320" s="62" t="s">
        <v>1206</v>
      </c>
      <c r="N320" s="68" t="s">
        <v>1229</v>
      </c>
      <c r="O320" s="69" t="s">
        <v>1408</v>
      </c>
      <c r="P320" s="65" t="s">
        <v>1223</v>
      </c>
      <c r="Q320" s="65"/>
      <c r="R320" s="65" t="s">
        <v>1231</v>
      </c>
      <c r="S320" s="65">
        <v>140060001</v>
      </c>
      <c r="T320" s="65" t="s">
        <v>1232</v>
      </c>
      <c r="U320" s="70"/>
      <c r="V320" s="71" t="s">
        <v>1215</v>
      </c>
      <c r="W320" s="72">
        <v>20516</v>
      </c>
      <c r="X320" s="73">
        <v>43073</v>
      </c>
      <c r="Y320" s="74" t="s">
        <v>966</v>
      </c>
      <c r="Z320" s="74">
        <v>4600006615</v>
      </c>
      <c r="AA320" s="75">
        <f t="shared" si="4"/>
        <v>1</v>
      </c>
      <c r="AB320" s="70" t="s">
        <v>1411</v>
      </c>
      <c r="AC320" s="70" t="s">
        <v>61</v>
      </c>
      <c r="AD320" s="70"/>
      <c r="AE320" s="70" t="e">
        <f>[3]!Tabla2[[#This Row],[Nombre completo]]</f>
        <v>#REF!</v>
      </c>
      <c r="AF320" s="76" t="s">
        <v>63</v>
      </c>
      <c r="AG320" s="65" t="s">
        <v>1210</v>
      </c>
    </row>
    <row r="321" spans="1:33" s="78" customFormat="1" ht="50.25" customHeight="1" x14ac:dyDescent="0.25">
      <c r="A321" s="61" t="s">
        <v>1806</v>
      </c>
      <c r="B321" s="62">
        <v>80111604</v>
      </c>
      <c r="C321" s="63" t="s">
        <v>1412</v>
      </c>
      <c r="D321" s="64">
        <v>43105</v>
      </c>
      <c r="E321" s="65" t="s">
        <v>814</v>
      </c>
      <c r="F321" s="66" t="s">
        <v>639</v>
      </c>
      <c r="G321" s="65" t="s">
        <v>241</v>
      </c>
      <c r="H321" s="67">
        <v>20825000</v>
      </c>
      <c r="I321" s="67">
        <v>20825000</v>
      </c>
      <c r="J321" s="66" t="s">
        <v>76</v>
      </c>
      <c r="K321" s="66" t="s">
        <v>68</v>
      </c>
      <c r="L321" s="62" t="s">
        <v>1407</v>
      </c>
      <c r="M321" s="62" t="s">
        <v>1206</v>
      </c>
      <c r="N321" s="68" t="s">
        <v>1229</v>
      </c>
      <c r="O321" s="69" t="s">
        <v>1408</v>
      </c>
      <c r="P321" s="65" t="s">
        <v>1223</v>
      </c>
      <c r="Q321" s="65"/>
      <c r="R321" s="65" t="s">
        <v>1231</v>
      </c>
      <c r="S321" s="65">
        <v>140060001</v>
      </c>
      <c r="T321" s="65" t="s">
        <v>1232</v>
      </c>
      <c r="U321" s="70"/>
      <c r="V321" s="71" t="s">
        <v>1215</v>
      </c>
      <c r="W321" s="72">
        <v>20517</v>
      </c>
      <c r="X321" s="73">
        <v>43073</v>
      </c>
      <c r="Y321" s="74" t="s">
        <v>966</v>
      </c>
      <c r="Z321" s="74">
        <v>4600006616</v>
      </c>
      <c r="AA321" s="75">
        <f t="shared" si="4"/>
        <v>1</v>
      </c>
      <c r="AB321" s="70" t="s">
        <v>1413</v>
      </c>
      <c r="AC321" s="70" t="s">
        <v>61</v>
      </c>
      <c r="AD321" s="70"/>
      <c r="AE321" s="70" t="e">
        <f>[3]!Tabla2[[#This Row],[Nombre completo]]</f>
        <v>#REF!</v>
      </c>
      <c r="AF321" s="76" t="s">
        <v>63</v>
      </c>
      <c r="AG321" s="65" t="s">
        <v>1210</v>
      </c>
    </row>
    <row r="322" spans="1:33" s="78" customFormat="1" ht="50.25" customHeight="1" x14ac:dyDescent="0.25">
      <c r="A322" s="61" t="s">
        <v>1806</v>
      </c>
      <c r="B322" s="62">
        <v>80111604</v>
      </c>
      <c r="C322" s="63" t="s">
        <v>1414</v>
      </c>
      <c r="D322" s="64">
        <v>43105</v>
      </c>
      <c r="E322" s="65" t="s">
        <v>814</v>
      </c>
      <c r="F322" s="66" t="s">
        <v>639</v>
      </c>
      <c r="G322" s="65" t="s">
        <v>241</v>
      </c>
      <c r="H322" s="67">
        <v>20825000</v>
      </c>
      <c r="I322" s="67">
        <v>20825000</v>
      </c>
      <c r="J322" s="66" t="s">
        <v>76</v>
      </c>
      <c r="K322" s="66" t="s">
        <v>68</v>
      </c>
      <c r="L322" s="62" t="s">
        <v>1407</v>
      </c>
      <c r="M322" s="62" t="s">
        <v>1206</v>
      </c>
      <c r="N322" s="68" t="s">
        <v>1229</v>
      </c>
      <c r="O322" s="69" t="s">
        <v>1408</v>
      </c>
      <c r="P322" s="65" t="s">
        <v>1223</v>
      </c>
      <c r="Q322" s="65"/>
      <c r="R322" s="65" t="s">
        <v>1231</v>
      </c>
      <c r="S322" s="65">
        <v>140060001</v>
      </c>
      <c r="T322" s="65" t="s">
        <v>1232</v>
      </c>
      <c r="U322" s="70"/>
      <c r="V322" s="71" t="s">
        <v>1215</v>
      </c>
      <c r="W322" s="72">
        <v>20519</v>
      </c>
      <c r="X322" s="73">
        <v>43073</v>
      </c>
      <c r="Y322" s="74" t="s">
        <v>966</v>
      </c>
      <c r="Z322" s="74">
        <v>4600006619</v>
      </c>
      <c r="AA322" s="75">
        <f t="shared" si="4"/>
        <v>1</v>
      </c>
      <c r="AB322" s="70" t="s">
        <v>1415</v>
      </c>
      <c r="AC322" s="70" t="s">
        <v>61</v>
      </c>
      <c r="AD322" s="70"/>
      <c r="AE322" s="70" t="e">
        <f>[3]!Tabla2[[#This Row],[Nombre completo]]</f>
        <v>#REF!</v>
      </c>
      <c r="AF322" s="76" t="s">
        <v>63</v>
      </c>
      <c r="AG322" s="65" t="s">
        <v>1210</v>
      </c>
    </row>
    <row r="323" spans="1:33" s="78" customFormat="1" ht="50.25" customHeight="1" x14ac:dyDescent="0.25">
      <c r="A323" s="61" t="s">
        <v>1806</v>
      </c>
      <c r="B323" s="62">
        <v>81141505</v>
      </c>
      <c r="C323" s="63" t="s">
        <v>1416</v>
      </c>
      <c r="D323" s="64">
        <v>43252</v>
      </c>
      <c r="E323" s="65" t="s">
        <v>74</v>
      </c>
      <c r="F323" s="66" t="s">
        <v>1417</v>
      </c>
      <c r="G323" s="65" t="s">
        <v>241</v>
      </c>
      <c r="H323" s="67">
        <v>202000000</v>
      </c>
      <c r="I323" s="67" t="e">
        <f>[3]!Tabla2[[#This Row],[Valor total estimado]]</f>
        <v>#REF!</v>
      </c>
      <c r="J323" s="66" t="s">
        <v>76</v>
      </c>
      <c r="K323" s="66" t="s">
        <v>68</v>
      </c>
      <c r="L323" s="62" t="s">
        <v>1418</v>
      </c>
      <c r="M323" s="62" t="s">
        <v>1206</v>
      </c>
      <c r="N323" s="68" t="s">
        <v>1419</v>
      </c>
      <c r="O323" s="69" t="s">
        <v>1420</v>
      </c>
      <c r="P323" s="65" t="s">
        <v>1223</v>
      </c>
      <c r="Q323" s="65"/>
      <c r="R323" s="65" t="s">
        <v>1231</v>
      </c>
      <c r="S323" s="65">
        <v>140060001</v>
      </c>
      <c r="T323" s="65" t="s">
        <v>1232</v>
      </c>
      <c r="U323" s="70"/>
      <c r="V323" s="71"/>
      <c r="W323" s="72"/>
      <c r="X323" s="73"/>
      <c r="Y323" s="74"/>
      <c r="Z323" s="74"/>
      <c r="AA323" s="75" t="str">
        <f t="shared" si="4"/>
        <v/>
      </c>
      <c r="AB323" s="70" t="s">
        <v>1421</v>
      </c>
      <c r="AC323" s="70"/>
      <c r="AD323" s="70"/>
      <c r="AE323" s="70" t="s">
        <v>1422</v>
      </c>
      <c r="AF323" s="76" t="s">
        <v>63</v>
      </c>
      <c r="AG323" s="65" t="s">
        <v>1210</v>
      </c>
    </row>
    <row r="324" spans="1:33" s="78" customFormat="1" ht="50.25" customHeight="1" x14ac:dyDescent="0.25">
      <c r="A324" s="61" t="s">
        <v>1806</v>
      </c>
      <c r="B324" s="62">
        <v>80111604</v>
      </c>
      <c r="C324" s="63" t="s">
        <v>1423</v>
      </c>
      <c r="D324" s="64">
        <v>43105</v>
      </c>
      <c r="E324" s="65" t="s">
        <v>814</v>
      </c>
      <c r="F324" s="66" t="s">
        <v>639</v>
      </c>
      <c r="G324" s="65" t="s">
        <v>241</v>
      </c>
      <c r="H324" s="67">
        <v>20825000</v>
      </c>
      <c r="I324" s="67">
        <v>20825000</v>
      </c>
      <c r="J324" s="66" t="s">
        <v>76</v>
      </c>
      <c r="K324" s="66" t="s">
        <v>68</v>
      </c>
      <c r="L324" s="62" t="s">
        <v>1424</v>
      </c>
      <c r="M324" s="62" t="s">
        <v>1206</v>
      </c>
      <c r="N324" s="68" t="s">
        <v>1229</v>
      </c>
      <c r="O324" s="69" t="s">
        <v>1425</v>
      </c>
      <c r="P324" s="65" t="s">
        <v>1223</v>
      </c>
      <c r="Q324" s="65"/>
      <c r="R324" s="65" t="s">
        <v>1231</v>
      </c>
      <c r="S324" s="65">
        <v>140050001</v>
      </c>
      <c r="T324" s="65" t="s">
        <v>1232</v>
      </c>
      <c r="U324" s="70"/>
      <c r="V324" s="71" t="s">
        <v>1215</v>
      </c>
      <c r="W324" s="72">
        <v>20220</v>
      </c>
      <c r="X324" s="73">
        <v>43073</v>
      </c>
      <c r="Y324" s="74" t="s">
        <v>966</v>
      </c>
      <c r="Z324" s="74">
        <v>4600006508</v>
      </c>
      <c r="AA324" s="75">
        <f t="shared" si="4"/>
        <v>1</v>
      </c>
      <c r="AB324" s="70" t="s">
        <v>1426</v>
      </c>
      <c r="AC324" s="70" t="s">
        <v>61</v>
      </c>
      <c r="AD324" s="70"/>
      <c r="AE324" s="70" t="s">
        <v>1424</v>
      </c>
      <c r="AF324" s="76" t="s">
        <v>63</v>
      </c>
      <c r="AG324" s="65" t="s">
        <v>1210</v>
      </c>
    </row>
    <row r="325" spans="1:33" s="78" customFormat="1" ht="50.25" customHeight="1" x14ac:dyDescent="0.25">
      <c r="A325" s="61" t="s">
        <v>1806</v>
      </c>
      <c r="B325" s="62">
        <v>80111604</v>
      </c>
      <c r="C325" s="63" t="s">
        <v>1427</v>
      </c>
      <c r="D325" s="64">
        <v>43105</v>
      </c>
      <c r="E325" s="65" t="s">
        <v>814</v>
      </c>
      <c r="F325" s="66" t="s">
        <v>639</v>
      </c>
      <c r="G325" s="65" t="s">
        <v>241</v>
      </c>
      <c r="H325" s="67">
        <v>20825000</v>
      </c>
      <c r="I325" s="67">
        <v>20825000</v>
      </c>
      <c r="J325" s="66" t="s">
        <v>76</v>
      </c>
      <c r="K325" s="66" t="s">
        <v>68</v>
      </c>
      <c r="L325" s="62" t="s">
        <v>1228</v>
      </c>
      <c r="M325" s="62" t="s">
        <v>1206</v>
      </c>
      <c r="N325" s="68" t="s">
        <v>1229</v>
      </c>
      <c r="O325" s="69" t="s">
        <v>1230</v>
      </c>
      <c r="P325" s="65" t="s">
        <v>1223</v>
      </c>
      <c r="Q325" s="65"/>
      <c r="R325" s="65" t="s">
        <v>1231</v>
      </c>
      <c r="S325" s="65">
        <v>140050001</v>
      </c>
      <c r="T325" s="65" t="s">
        <v>1232</v>
      </c>
      <c r="U325" s="70"/>
      <c r="V325" s="71" t="s">
        <v>1215</v>
      </c>
      <c r="W325" s="72">
        <v>20225</v>
      </c>
      <c r="X325" s="73">
        <v>43073</v>
      </c>
      <c r="Y325" s="74" t="s">
        <v>966</v>
      </c>
      <c r="Z325" s="74">
        <v>4600006491</v>
      </c>
      <c r="AA325" s="75">
        <f t="shared" si="4"/>
        <v>1</v>
      </c>
      <c r="AB325" s="70" t="s">
        <v>1428</v>
      </c>
      <c r="AC325" s="70" t="s">
        <v>61</v>
      </c>
      <c r="AD325" s="70"/>
      <c r="AE325" s="70" t="s">
        <v>1228</v>
      </c>
      <c r="AF325" s="76" t="s">
        <v>63</v>
      </c>
      <c r="AG325" s="65" t="s">
        <v>1210</v>
      </c>
    </row>
    <row r="326" spans="1:33" s="78" customFormat="1" ht="50.25" customHeight="1" x14ac:dyDescent="0.25">
      <c r="A326" s="61" t="s">
        <v>1806</v>
      </c>
      <c r="B326" s="62">
        <v>80111604</v>
      </c>
      <c r="C326" s="63" t="s">
        <v>1429</v>
      </c>
      <c r="D326" s="64">
        <v>43105</v>
      </c>
      <c r="E326" s="65" t="s">
        <v>814</v>
      </c>
      <c r="F326" s="66" t="s">
        <v>639</v>
      </c>
      <c r="G326" s="65" t="s">
        <v>241</v>
      </c>
      <c r="H326" s="67">
        <v>20825000</v>
      </c>
      <c r="I326" s="67">
        <v>20825000</v>
      </c>
      <c r="J326" s="66" t="s">
        <v>76</v>
      </c>
      <c r="K326" s="66" t="s">
        <v>68</v>
      </c>
      <c r="L326" s="62" t="s">
        <v>1424</v>
      </c>
      <c r="M326" s="62" t="s">
        <v>1206</v>
      </c>
      <c r="N326" s="68" t="s">
        <v>1229</v>
      </c>
      <c r="O326" s="69" t="s">
        <v>1425</v>
      </c>
      <c r="P326" s="65" t="s">
        <v>1223</v>
      </c>
      <c r="Q326" s="65"/>
      <c r="R326" s="65" t="s">
        <v>1231</v>
      </c>
      <c r="S326" s="65">
        <v>140050001</v>
      </c>
      <c r="T326" s="65" t="s">
        <v>1232</v>
      </c>
      <c r="U326" s="70"/>
      <c r="V326" s="71" t="s">
        <v>1215</v>
      </c>
      <c r="W326" s="72">
        <v>20233</v>
      </c>
      <c r="X326" s="73">
        <v>43073</v>
      </c>
      <c r="Y326" s="74" t="s">
        <v>966</v>
      </c>
      <c r="Z326" s="74">
        <v>4600006639</v>
      </c>
      <c r="AA326" s="75">
        <f t="shared" si="4"/>
        <v>1</v>
      </c>
      <c r="AB326" s="70" t="s">
        <v>1430</v>
      </c>
      <c r="AC326" s="70" t="s">
        <v>61</v>
      </c>
      <c r="AD326" s="70"/>
      <c r="AE326" s="70" t="s">
        <v>1424</v>
      </c>
      <c r="AF326" s="76" t="s">
        <v>63</v>
      </c>
      <c r="AG326" s="65" t="s">
        <v>1210</v>
      </c>
    </row>
    <row r="327" spans="1:33" s="78" customFormat="1" ht="50.25" customHeight="1" x14ac:dyDescent="0.25">
      <c r="A327" s="61" t="s">
        <v>1806</v>
      </c>
      <c r="B327" s="62">
        <v>80111604</v>
      </c>
      <c r="C327" s="63" t="s">
        <v>1431</v>
      </c>
      <c r="D327" s="64">
        <v>43105</v>
      </c>
      <c r="E327" s="65" t="s">
        <v>814</v>
      </c>
      <c r="F327" s="66" t="s">
        <v>639</v>
      </c>
      <c r="G327" s="65" t="s">
        <v>241</v>
      </c>
      <c r="H327" s="67">
        <v>20825000</v>
      </c>
      <c r="I327" s="67">
        <v>20825000</v>
      </c>
      <c r="J327" s="66" t="s">
        <v>76</v>
      </c>
      <c r="K327" s="66" t="s">
        <v>68</v>
      </c>
      <c r="L327" s="62" t="s">
        <v>1238</v>
      </c>
      <c r="M327" s="62" t="s">
        <v>1206</v>
      </c>
      <c r="N327" s="68" t="s">
        <v>1229</v>
      </c>
      <c r="O327" s="69" t="s">
        <v>1239</v>
      </c>
      <c r="P327" s="65" t="s">
        <v>1223</v>
      </c>
      <c r="Q327" s="65"/>
      <c r="R327" s="65" t="s">
        <v>1231</v>
      </c>
      <c r="S327" s="65">
        <v>140050001</v>
      </c>
      <c r="T327" s="65" t="s">
        <v>1232</v>
      </c>
      <c r="U327" s="70"/>
      <c r="V327" s="71" t="s">
        <v>1215</v>
      </c>
      <c r="W327" s="72">
        <v>20236</v>
      </c>
      <c r="X327" s="73">
        <v>43073</v>
      </c>
      <c r="Y327" s="74" t="s">
        <v>966</v>
      </c>
      <c r="Z327" s="74">
        <v>4600006633</v>
      </c>
      <c r="AA327" s="75">
        <f t="shared" si="4"/>
        <v>1</v>
      </c>
      <c r="AB327" s="70" t="s">
        <v>1432</v>
      </c>
      <c r="AC327" s="70" t="s">
        <v>61</v>
      </c>
      <c r="AD327" s="70"/>
      <c r="AE327" s="70" t="s">
        <v>1238</v>
      </c>
      <c r="AF327" s="76" t="s">
        <v>63</v>
      </c>
      <c r="AG327" s="65" t="s">
        <v>1210</v>
      </c>
    </row>
    <row r="328" spans="1:33" s="78" customFormat="1" ht="50.25" customHeight="1" x14ac:dyDescent="0.25">
      <c r="A328" s="61" t="s">
        <v>1806</v>
      </c>
      <c r="B328" s="62">
        <v>80111604</v>
      </c>
      <c r="C328" s="63" t="s">
        <v>1433</v>
      </c>
      <c r="D328" s="64">
        <v>43105</v>
      </c>
      <c r="E328" s="65" t="s">
        <v>814</v>
      </c>
      <c r="F328" s="66" t="s">
        <v>639</v>
      </c>
      <c r="G328" s="65" t="s">
        <v>241</v>
      </c>
      <c r="H328" s="67">
        <v>20825000</v>
      </c>
      <c r="I328" s="67">
        <v>20825000</v>
      </c>
      <c r="J328" s="66" t="s">
        <v>76</v>
      </c>
      <c r="K328" s="66" t="s">
        <v>68</v>
      </c>
      <c r="L328" s="62" t="s">
        <v>1246</v>
      </c>
      <c r="M328" s="62" t="s">
        <v>1206</v>
      </c>
      <c r="N328" s="68" t="s">
        <v>1229</v>
      </c>
      <c r="O328" s="69" t="s">
        <v>1247</v>
      </c>
      <c r="P328" s="65" t="s">
        <v>1223</v>
      </c>
      <c r="Q328" s="65"/>
      <c r="R328" s="65" t="s">
        <v>1231</v>
      </c>
      <c r="S328" s="65">
        <v>140050001</v>
      </c>
      <c r="T328" s="65" t="s">
        <v>1232</v>
      </c>
      <c r="U328" s="70"/>
      <c r="V328" s="71" t="s">
        <v>1215</v>
      </c>
      <c r="W328" s="72">
        <v>20240</v>
      </c>
      <c r="X328" s="73">
        <v>43073</v>
      </c>
      <c r="Y328" s="74" t="s">
        <v>966</v>
      </c>
      <c r="Z328" s="74">
        <v>4600006632</v>
      </c>
      <c r="AA328" s="75">
        <f t="shared" si="4"/>
        <v>1</v>
      </c>
      <c r="AB328" s="70" t="s">
        <v>1434</v>
      </c>
      <c r="AC328" s="70" t="s">
        <v>61</v>
      </c>
      <c r="AD328" s="70"/>
      <c r="AE328" s="70" t="s">
        <v>1246</v>
      </c>
      <c r="AF328" s="76" t="s">
        <v>63</v>
      </c>
      <c r="AG328" s="65" t="s">
        <v>1210</v>
      </c>
    </row>
    <row r="329" spans="1:33" s="78" customFormat="1" ht="50.25" customHeight="1" x14ac:dyDescent="0.25">
      <c r="A329" s="61" t="s">
        <v>1806</v>
      </c>
      <c r="B329" s="62">
        <v>80111604</v>
      </c>
      <c r="C329" s="63" t="s">
        <v>1435</v>
      </c>
      <c r="D329" s="64">
        <v>43105</v>
      </c>
      <c r="E329" s="65" t="s">
        <v>814</v>
      </c>
      <c r="F329" s="66" t="s">
        <v>639</v>
      </c>
      <c r="G329" s="65" t="s">
        <v>241</v>
      </c>
      <c r="H329" s="67">
        <v>20825000</v>
      </c>
      <c r="I329" s="67">
        <v>20825000</v>
      </c>
      <c r="J329" s="66" t="s">
        <v>76</v>
      </c>
      <c r="K329" s="66" t="s">
        <v>68</v>
      </c>
      <c r="L329" s="62" t="s">
        <v>1246</v>
      </c>
      <c r="M329" s="62" t="s">
        <v>1206</v>
      </c>
      <c r="N329" s="68" t="s">
        <v>1229</v>
      </c>
      <c r="O329" s="69" t="s">
        <v>1247</v>
      </c>
      <c r="P329" s="65" t="s">
        <v>1223</v>
      </c>
      <c r="Q329" s="65"/>
      <c r="R329" s="65" t="s">
        <v>1231</v>
      </c>
      <c r="S329" s="65">
        <v>140050001</v>
      </c>
      <c r="T329" s="65" t="s">
        <v>1232</v>
      </c>
      <c r="U329" s="70"/>
      <c r="V329" s="71" t="s">
        <v>1215</v>
      </c>
      <c r="W329" s="72">
        <v>20241</v>
      </c>
      <c r="X329" s="73">
        <v>43073</v>
      </c>
      <c r="Y329" s="74" t="s">
        <v>966</v>
      </c>
      <c r="Z329" s="74">
        <v>4600006629</v>
      </c>
      <c r="AA329" s="75">
        <f t="shared" si="4"/>
        <v>1</v>
      </c>
      <c r="AB329" s="70" t="s">
        <v>1436</v>
      </c>
      <c r="AC329" s="70" t="s">
        <v>61</v>
      </c>
      <c r="AD329" s="70"/>
      <c r="AE329" s="70" t="s">
        <v>1246</v>
      </c>
      <c r="AF329" s="76" t="s">
        <v>63</v>
      </c>
      <c r="AG329" s="65" t="s">
        <v>1210</v>
      </c>
    </row>
    <row r="330" spans="1:33" s="78" customFormat="1" ht="50.25" customHeight="1" x14ac:dyDescent="0.25">
      <c r="A330" s="61" t="s">
        <v>1806</v>
      </c>
      <c r="B330" s="62">
        <v>80111604</v>
      </c>
      <c r="C330" s="63" t="s">
        <v>1437</v>
      </c>
      <c r="D330" s="64">
        <v>43105</v>
      </c>
      <c r="E330" s="65" t="s">
        <v>814</v>
      </c>
      <c r="F330" s="66" t="s">
        <v>639</v>
      </c>
      <c r="G330" s="65" t="s">
        <v>241</v>
      </c>
      <c r="H330" s="67">
        <v>20825000</v>
      </c>
      <c r="I330" s="67">
        <v>20825000</v>
      </c>
      <c r="J330" s="66" t="s">
        <v>76</v>
      </c>
      <c r="K330" s="66" t="s">
        <v>68</v>
      </c>
      <c r="L330" s="62" t="s">
        <v>1250</v>
      </c>
      <c r="M330" s="62" t="s">
        <v>1206</v>
      </c>
      <c r="N330" s="68" t="s">
        <v>1229</v>
      </c>
      <c r="O330" s="69" t="s">
        <v>1251</v>
      </c>
      <c r="P330" s="65" t="s">
        <v>1223</v>
      </c>
      <c r="Q330" s="65"/>
      <c r="R330" s="65" t="s">
        <v>1231</v>
      </c>
      <c r="S330" s="65">
        <v>140050001</v>
      </c>
      <c r="T330" s="65" t="s">
        <v>1232</v>
      </c>
      <c r="U330" s="70"/>
      <c r="V330" s="71" t="s">
        <v>1215</v>
      </c>
      <c r="W330" s="72">
        <v>20255</v>
      </c>
      <c r="X330" s="73">
        <v>43073</v>
      </c>
      <c r="Y330" s="74" t="s">
        <v>966</v>
      </c>
      <c r="Z330" s="74">
        <v>4600006631</v>
      </c>
      <c r="AA330" s="75">
        <f t="shared" si="4"/>
        <v>1</v>
      </c>
      <c r="AB330" s="70" t="s">
        <v>1438</v>
      </c>
      <c r="AC330" s="70" t="s">
        <v>61</v>
      </c>
      <c r="AD330" s="70"/>
      <c r="AE330" s="70" t="s">
        <v>1250</v>
      </c>
      <c r="AF330" s="76" t="s">
        <v>63</v>
      </c>
      <c r="AG330" s="65" t="s">
        <v>1210</v>
      </c>
    </row>
    <row r="331" spans="1:33" s="78" customFormat="1" ht="50.25" customHeight="1" x14ac:dyDescent="0.25">
      <c r="A331" s="61" t="s">
        <v>1806</v>
      </c>
      <c r="B331" s="62">
        <v>80111604</v>
      </c>
      <c r="C331" s="63" t="s">
        <v>1439</v>
      </c>
      <c r="D331" s="64">
        <v>43105</v>
      </c>
      <c r="E331" s="65" t="s">
        <v>814</v>
      </c>
      <c r="F331" s="66" t="s">
        <v>639</v>
      </c>
      <c r="G331" s="65" t="s">
        <v>241</v>
      </c>
      <c r="H331" s="67">
        <v>20825000</v>
      </c>
      <c r="I331" s="67">
        <v>20825000</v>
      </c>
      <c r="J331" s="66" t="s">
        <v>76</v>
      </c>
      <c r="K331" s="66" t="s">
        <v>68</v>
      </c>
      <c r="L331" s="62" t="s">
        <v>1250</v>
      </c>
      <c r="M331" s="62" t="s">
        <v>1206</v>
      </c>
      <c r="N331" s="68" t="s">
        <v>1229</v>
      </c>
      <c r="O331" s="69" t="s">
        <v>1251</v>
      </c>
      <c r="P331" s="65" t="s">
        <v>1223</v>
      </c>
      <c r="Q331" s="65"/>
      <c r="R331" s="65" t="s">
        <v>1231</v>
      </c>
      <c r="S331" s="65">
        <v>140050001</v>
      </c>
      <c r="T331" s="65" t="s">
        <v>1232</v>
      </c>
      <c r="U331" s="70"/>
      <c r="V331" s="71" t="s">
        <v>1215</v>
      </c>
      <c r="W331" s="72">
        <v>20257</v>
      </c>
      <c r="X331" s="73">
        <v>43073</v>
      </c>
      <c r="Y331" s="74" t="s">
        <v>966</v>
      </c>
      <c r="Z331" s="74">
        <v>4600006638</v>
      </c>
      <c r="AA331" s="75">
        <f t="shared" si="4"/>
        <v>1</v>
      </c>
      <c r="AB331" s="70" t="s">
        <v>1440</v>
      </c>
      <c r="AC331" s="70" t="s">
        <v>61</v>
      </c>
      <c r="AD331" s="70"/>
      <c r="AE331" s="70" t="s">
        <v>1250</v>
      </c>
      <c r="AF331" s="76" t="s">
        <v>63</v>
      </c>
      <c r="AG331" s="65" t="s">
        <v>1210</v>
      </c>
    </row>
    <row r="332" spans="1:33" s="78" customFormat="1" ht="50.25" customHeight="1" x14ac:dyDescent="0.25">
      <c r="A332" s="61" t="s">
        <v>1806</v>
      </c>
      <c r="B332" s="62">
        <v>80111604</v>
      </c>
      <c r="C332" s="63" t="s">
        <v>1441</v>
      </c>
      <c r="D332" s="64">
        <v>43105</v>
      </c>
      <c r="E332" s="65" t="s">
        <v>814</v>
      </c>
      <c r="F332" s="66" t="s">
        <v>639</v>
      </c>
      <c r="G332" s="65" t="s">
        <v>241</v>
      </c>
      <c r="H332" s="67">
        <v>20825000</v>
      </c>
      <c r="I332" s="67">
        <v>20825000</v>
      </c>
      <c r="J332" s="66" t="s">
        <v>76</v>
      </c>
      <c r="K332" s="66" t="s">
        <v>68</v>
      </c>
      <c r="L332" s="62" t="s">
        <v>1217</v>
      </c>
      <c r="M332" s="62" t="s">
        <v>1206</v>
      </c>
      <c r="N332" s="68" t="s">
        <v>1229</v>
      </c>
      <c r="O332" s="69" t="s">
        <v>1254</v>
      </c>
      <c r="P332" s="65" t="s">
        <v>1223</v>
      </c>
      <c r="Q332" s="65"/>
      <c r="R332" s="65" t="s">
        <v>1231</v>
      </c>
      <c r="S332" s="65">
        <v>140050001</v>
      </c>
      <c r="T332" s="65" t="s">
        <v>1232</v>
      </c>
      <c r="U332" s="70"/>
      <c r="V332" s="71" t="s">
        <v>1215</v>
      </c>
      <c r="W332" s="72">
        <v>20283</v>
      </c>
      <c r="X332" s="73">
        <v>43073</v>
      </c>
      <c r="Y332" s="74" t="s">
        <v>966</v>
      </c>
      <c r="Z332" s="74">
        <v>4600006513</v>
      </c>
      <c r="AA332" s="75">
        <f t="shared" ref="AA332:AA395" si="5">+IF(AND(W332="",X332="",Y332="",Z332=""),"",IF(AND(W332&lt;&gt;"",X332="",Y332="",Z332=""),0%,IF(AND(W332&lt;&gt;"",X332&lt;&gt;"",Y332="",Z332=""),33%,IF(AND(W332&lt;&gt;"",X332&lt;&gt;"",Y332&lt;&gt;"",Z332=""),66%,IF(AND(W332&lt;&gt;"",X332&lt;&gt;"",Y332&lt;&gt;"",Z332&lt;&gt;""),100%,"Información incompleta")))))</f>
        <v>1</v>
      </c>
      <c r="AB332" s="70" t="s">
        <v>1442</v>
      </c>
      <c r="AC332" s="70" t="s">
        <v>61</v>
      </c>
      <c r="AD332" s="70"/>
      <c r="AE332" s="70" t="s">
        <v>1217</v>
      </c>
      <c r="AF332" s="76" t="s">
        <v>63</v>
      </c>
      <c r="AG332" s="65" t="s">
        <v>1210</v>
      </c>
    </row>
    <row r="333" spans="1:33" s="78" customFormat="1" ht="50.25" customHeight="1" x14ac:dyDescent="0.25">
      <c r="A333" s="61" t="s">
        <v>1806</v>
      </c>
      <c r="B333" s="62">
        <v>80111604</v>
      </c>
      <c r="C333" s="63" t="s">
        <v>1443</v>
      </c>
      <c r="D333" s="64">
        <v>43105</v>
      </c>
      <c r="E333" s="65" t="s">
        <v>814</v>
      </c>
      <c r="F333" s="66" t="s">
        <v>639</v>
      </c>
      <c r="G333" s="65" t="s">
        <v>241</v>
      </c>
      <c r="H333" s="67">
        <v>20825000</v>
      </c>
      <c r="I333" s="67">
        <v>20825000</v>
      </c>
      <c r="J333" s="66" t="s">
        <v>76</v>
      </c>
      <c r="K333" s="66" t="s">
        <v>68</v>
      </c>
      <c r="L333" s="62" t="s">
        <v>1284</v>
      </c>
      <c r="M333" s="62" t="s">
        <v>1206</v>
      </c>
      <c r="N333" s="68" t="s">
        <v>1229</v>
      </c>
      <c r="O333" s="69" t="s">
        <v>1285</v>
      </c>
      <c r="P333" s="65" t="s">
        <v>1223</v>
      </c>
      <c r="Q333" s="65"/>
      <c r="R333" s="65" t="s">
        <v>1231</v>
      </c>
      <c r="S333" s="65">
        <v>140050001</v>
      </c>
      <c r="T333" s="65" t="s">
        <v>1232</v>
      </c>
      <c r="U333" s="70"/>
      <c r="V333" s="71" t="s">
        <v>1215</v>
      </c>
      <c r="W333" s="72">
        <v>20289</v>
      </c>
      <c r="X333" s="73">
        <v>43073</v>
      </c>
      <c r="Y333" s="74" t="s">
        <v>966</v>
      </c>
      <c r="Z333" s="74">
        <v>4600006597</v>
      </c>
      <c r="AA333" s="75">
        <f t="shared" si="5"/>
        <v>1</v>
      </c>
      <c r="AB333" s="70" t="s">
        <v>1444</v>
      </c>
      <c r="AC333" s="70" t="s">
        <v>61</v>
      </c>
      <c r="AD333" s="70"/>
      <c r="AE333" s="70" t="s">
        <v>1284</v>
      </c>
      <c r="AF333" s="76" t="s">
        <v>63</v>
      </c>
      <c r="AG333" s="65" t="s">
        <v>1210</v>
      </c>
    </row>
    <row r="334" spans="1:33" s="78" customFormat="1" ht="50.25" customHeight="1" x14ac:dyDescent="0.25">
      <c r="A334" s="61" t="s">
        <v>1806</v>
      </c>
      <c r="B334" s="62">
        <v>80111604</v>
      </c>
      <c r="C334" s="63" t="s">
        <v>1445</v>
      </c>
      <c r="D334" s="64">
        <v>43105</v>
      </c>
      <c r="E334" s="65" t="s">
        <v>814</v>
      </c>
      <c r="F334" s="66" t="s">
        <v>639</v>
      </c>
      <c r="G334" s="65" t="s">
        <v>241</v>
      </c>
      <c r="H334" s="67">
        <v>20824993.199999999</v>
      </c>
      <c r="I334" s="67">
        <v>20824993.199999999</v>
      </c>
      <c r="J334" s="66" t="s">
        <v>76</v>
      </c>
      <c r="K334" s="66" t="s">
        <v>68</v>
      </c>
      <c r="L334" s="62" t="s">
        <v>1446</v>
      </c>
      <c r="M334" s="62" t="s">
        <v>1206</v>
      </c>
      <c r="N334" s="68" t="s">
        <v>1229</v>
      </c>
      <c r="O334" s="69" t="s">
        <v>1447</v>
      </c>
      <c r="P334" s="65" t="s">
        <v>1223</v>
      </c>
      <c r="Q334" s="65"/>
      <c r="R334" s="65" t="s">
        <v>1231</v>
      </c>
      <c r="S334" s="65">
        <v>140050001</v>
      </c>
      <c r="T334" s="65" t="s">
        <v>1232</v>
      </c>
      <c r="U334" s="70"/>
      <c r="V334" s="71" t="s">
        <v>1215</v>
      </c>
      <c r="W334" s="72">
        <v>20299</v>
      </c>
      <c r="X334" s="73">
        <v>43073</v>
      </c>
      <c r="Y334" s="74" t="s">
        <v>966</v>
      </c>
      <c r="Z334" s="74">
        <v>4600006605</v>
      </c>
      <c r="AA334" s="75">
        <f t="shared" si="5"/>
        <v>1</v>
      </c>
      <c r="AB334" s="70" t="s">
        <v>1448</v>
      </c>
      <c r="AC334" s="70" t="s">
        <v>61</v>
      </c>
      <c r="AD334" s="70"/>
      <c r="AE334" s="70" t="s">
        <v>1446</v>
      </c>
      <c r="AF334" s="76" t="s">
        <v>63</v>
      </c>
      <c r="AG334" s="65" t="s">
        <v>1210</v>
      </c>
    </row>
    <row r="335" spans="1:33" s="78" customFormat="1" ht="50.25" customHeight="1" x14ac:dyDescent="0.25">
      <c r="A335" s="61" t="s">
        <v>1806</v>
      </c>
      <c r="B335" s="62">
        <v>80111604</v>
      </c>
      <c r="C335" s="63" t="s">
        <v>1449</v>
      </c>
      <c r="D335" s="64">
        <v>43105</v>
      </c>
      <c r="E335" s="65" t="s">
        <v>814</v>
      </c>
      <c r="F335" s="66" t="s">
        <v>639</v>
      </c>
      <c r="G335" s="65" t="s">
        <v>241</v>
      </c>
      <c r="H335" s="67">
        <v>20824997.024999999</v>
      </c>
      <c r="I335" s="67">
        <v>20824997.024999999</v>
      </c>
      <c r="J335" s="66" t="s">
        <v>76</v>
      </c>
      <c r="K335" s="66" t="s">
        <v>68</v>
      </c>
      <c r="L335" s="62" t="s">
        <v>1446</v>
      </c>
      <c r="M335" s="62" t="s">
        <v>1206</v>
      </c>
      <c r="N335" s="68" t="s">
        <v>1229</v>
      </c>
      <c r="O335" s="69" t="s">
        <v>1447</v>
      </c>
      <c r="P335" s="65" t="s">
        <v>1223</v>
      </c>
      <c r="Q335" s="65"/>
      <c r="R335" s="65" t="s">
        <v>1231</v>
      </c>
      <c r="S335" s="65">
        <v>140050001</v>
      </c>
      <c r="T335" s="65" t="s">
        <v>1232</v>
      </c>
      <c r="U335" s="70"/>
      <c r="V335" s="71" t="s">
        <v>1215</v>
      </c>
      <c r="W335" s="72">
        <v>20301</v>
      </c>
      <c r="X335" s="73">
        <v>43073</v>
      </c>
      <c r="Y335" s="74" t="s">
        <v>966</v>
      </c>
      <c r="Z335" s="74">
        <v>4600006601</v>
      </c>
      <c r="AA335" s="75">
        <f t="shared" si="5"/>
        <v>1</v>
      </c>
      <c r="AB335" s="70" t="s">
        <v>1450</v>
      </c>
      <c r="AC335" s="70" t="s">
        <v>61</v>
      </c>
      <c r="AD335" s="70"/>
      <c r="AE335" s="70" t="s">
        <v>1446</v>
      </c>
      <c r="AF335" s="76" t="s">
        <v>63</v>
      </c>
      <c r="AG335" s="65" t="s">
        <v>1210</v>
      </c>
    </row>
    <row r="336" spans="1:33" s="78" customFormat="1" ht="50.25" customHeight="1" x14ac:dyDescent="0.25">
      <c r="A336" s="61" t="s">
        <v>1806</v>
      </c>
      <c r="B336" s="62">
        <v>80111604</v>
      </c>
      <c r="C336" s="63" t="s">
        <v>1451</v>
      </c>
      <c r="D336" s="64">
        <v>43105</v>
      </c>
      <c r="E336" s="65" t="s">
        <v>814</v>
      </c>
      <c r="F336" s="66" t="s">
        <v>639</v>
      </c>
      <c r="G336" s="65" t="s">
        <v>241</v>
      </c>
      <c r="H336" s="67">
        <v>20825000</v>
      </c>
      <c r="I336" s="67">
        <v>20825000</v>
      </c>
      <c r="J336" s="66" t="s">
        <v>76</v>
      </c>
      <c r="K336" s="66" t="s">
        <v>68</v>
      </c>
      <c r="L336" s="62" t="s">
        <v>1446</v>
      </c>
      <c r="M336" s="62" t="s">
        <v>1206</v>
      </c>
      <c r="N336" s="68" t="s">
        <v>1229</v>
      </c>
      <c r="O336" s="69" t="s">
        <v>1447</v>
      </c>
      <c r="P336" s="65" t="s">
        <v>1223</v>
      </c>
      <c r="Q336" s="65"/>
      <c r="R336" s="65" t="s">
        <v>1231</v>
      </c>
      <c r="S336" s="65">
        <v>140050001</v>
      </c>
      <c r="T336" s="65" t="s">
        <v>1232</v>
      </c>
      <c r="U336" s="70"/>
      <c r="V336" s="71" t="s">
        <v>1215</v>
      </c>
      <c r="W336" s="72">
        <v>20304</v>
      </c>
      <c r="X336" s="73">
        <v>43073</v>
      </c>
      <c r="Y336" s="74" t="s">
        <v>966</v>
      </c>
      <c r="Z336" s="74">
        <v>4600006600</v>
      </c>
      <c r="AA336" s="75">
        <f t="shared" si="5"/>
        <v>1</v>
      </c>
      <c r="AB336" s="70" t="s">
        <v>1452</v>
      </c>
      <c r="AC336" s="70" t="s">
        <v>61</v>
      </c>
      <c r="AD336" s="70"/>
      <c r="AE336" s="70" t="s">
        <v>1446</v>
      </c>
      <c r="AF336" s="76" t="s">
        <v>63</v>
      </c>
      <c r="AG336" s="65" t="s">
        <v>1210</v>
      </c>
    </row>
    <row r="337" spans="1:33" s="78" customFormat="1" ht="50.25" customHeight="1" x14ac:dyDescent="0.25">
      <c r="A337" s="61" t="s">
        <v>1806</v>
      </c>
      <c r="B337" s="62">
        <v>80111604</v>
      </c>
      <c r="C337" s="63" t="s">
        <v>1453</v>
      </c>
      <c r="D337" s="64">
        <v>43105</v>
      </c>
      <c r="E337" s="65" t="s">
        <v>814</v>
      </c>
      <c r="F337" s="66" t="s">
        <v>639</v>
      </c>
      <c r="G337" s="65" t="s">
        <v>241</v>
      </c>
      <c r="H337" s="67">
        <v>20825000</v>
      </c>
      <c r="I337" s="67">
        <v>20825000</v>
      </c>
      <c r="J337" s="66" t="s">
        <v>76</v>
      </c>
      <c r="K337" s="66" t="s">
        <v>68</v>
      </c>
      <c r="L337" s="62" t="s">
        <v>1446</v>
      </c>
      <c r="M337" s="62" t="s">
        <v>1206</v>
      </c>
      <c r="N337" s="68" t="s">
        <v>1229</v>
      </c>
      <c r="O337" s="69" t="s">
        <v>1447</v>
      </c>
      <c r="P337" s="65" t="s">
        <v>1223</v>
      </c>
      <c r="Q337" s="65"/>
      <c r="R337" s="65" t="s">
        <v>1231</v>
      </c>
      <c r="S337" s="65">
        <v>140050001</v>
      </c>
      <c r="T337" s="65" t="s">
        <v>1232</v>
      </c>
      <c r="U337" s="70"/>
      <c r="V337" s="71" t="s">
        <v>1215</v>
      </c>
      <c r="W337" s="72">
        <v>20307</v>
      </c>
      <c r="X337" s="73">
        <v>43073</v>
      </c>
      <c r="Y337" s="74" t="s">
        <v>966</v>
      </c>
      <c r="Z337" s="74">
        <v>4600006591</v>
      </c>
      <c r="AA337" s="75">
        <f t="shared" si="5"/>
        <v>1</v>
      </c>
      <c r="AB337" s="70" t="s">
        <v>1454</v>
      </c>
      <c r="AC337" s="70" t="s">
        <v>61</v>
      </c>
      <c r="AD337" s="70"/>
      <c r="AE337" s="70" t="s">
        <v>1446</v>
      </c>
      <c r="AF337" s="76" t="s">
        <v>63</v>
      </c>
      <c r="AG337" s="65" t="s">
        <v>1210</v>
      </c>
    </row>
    <row r="338" spans="1:33" s="78" customFormat="1" ht="50.25" customHeight="1" x14ac:dyDescent="0.25">
      <c r="A338" s="61" t="s">
        <v>1806</v>
      </c>
      <c r="B338" s="62">
        <v>80111604</v>
      </c>
      <c r="C338" s="63" t="s">
        <v>1455</v>
      </c>
      <c r="D338" s="64">
        <v>43105</v>
      </c>
      <c r="E338" s="65" t="s">
        <v>814</v>
      </c>
      <c r="F338" s="66" t="s">
        <v>639</v>
      </c>
      <c r="G338" s="65" t="s">
        <v>241</v>
      </c>
      <c r="H338" s="67">
        <v>20824997.024999999</v>
      </c>
      <c r="I338" s="67">
        <v>20824997.024999999</v>
      </c>
      <c r="J338" s="66" t="s">
        <v>76</v>
      </c>
      <c r="K338" s="66" t="s">
        <v>68</v>
      </c>
      <c r="L338" s="62" t="s">
        <v>1301</v>
      </c>
      <c r="M338" s="62" t="s">
        <v>1206</v>
      </c>
      <c r="N338" s="68" t="s">
        <v>1229</v>
      </c>
      <c r="O338" s="69" t="s">
        <v>1302</v>
      </c>
      <c r="P338" s="65" t="s">
        <v>1223</v>
      </c>
      <c r="Q338" s="65"/>
      <c r="R338" s="65" t="s">
        <v>1231</v>
      </c>
      <c r="S338" s="65">
        <v>140050001</v>
      </c>
      <c r="T338" s="65" t="s">
        <v>1232</v>
      </c>
      <c r="U338" s="70"/>
      <c r="V338" s="71" t="s">
        <v>1215</v>
      </c>
      <c r="W338" s="72">
        <v>20311</v>
      </c>
      <c r="X338" s="73">
        <v>43073</v>
      </c>
      <c r="Y338" s="74" t="s">
        <v>966</v>
      </c>
      <c r="Z338" s="74">
        <v>4600006543</v>
      </c>
      <c r="AA338" s="75">
        <f t="shared" si="5"/>
        <v>1</v>
      </c>
      <c r="AB338" s="70" t="s">
        <v>1456</v>
      </c>
      <c r="AC338" s="70" t="s">
        <v>61</v>
      </c>
      <c r="AD338" s="70"/>
      <c r="AE338" s="70" t="s">
        <v>1301</v>
      </c>
      <c r="AF338" s="76" t="s">
        <v>63</v>
      </c>
      <c r="AG338" s="65" t="s">
        <v>1210</v>
      </c>
    </row>
    <row r="339" spans="1:33" s="78" customFormat="1" ht="50.25" customHeight="1" x14ac:dyDescent="0.25">
      <c r="A339" s="61" t="s">
        <v>1806</v>
      </c>
      <c r="B339" s="62">
        <v>80111604</v>
      </c>
      <c r="C339" s="63" t="s">
        <v>1457</v>
      </c>
      <c r="D339" s="64">
        <v>43105</v>
      </c>
      <c r="E339" s="65" t="s">
        <v>814</v>
      </c>
      <c r="F339" s="66" t="s">
        <v>639</v>
      </c>
      <c r="G339" s="65" t="s">
        <v>241</v>
      </c>
      <c r="H339" s="67">
        <v>20825000</v>
      </c>
      <c r="I339" s="67">
        <v>20825000</v>
      </c>
      <c r="J339" s="66" t="s">
        <v>76</v>
      </c>
      <c r="K339" s="66" t="s">
        <v>68</v>
      </c>
      <c r="L339" s="62" t="s">
        <v>1301</v>
      </c>
      <c r="M339" s="62" t="s">
        <v>1206</v>
      </c>
      <c r="N339" s="68" t="s">
        <v>1229</v>
      </c>
      <c r="O339" s="69" t="s">
        <v>1302</v>
      </c>
      <c r="P339" s="65" t="s">
        <v>1223</v>
      </c>
      <c r="Q339" s="65"/>
      <c r="R339" s="65" t="s">
        <v>1231</v>
      </c>
      <c r="S339" s="65">
        <v>140050001</v>
      </c>
      <c r="T339" s="65" t="s">
        <v>1232</v>
      </c>
      <c r="U339" s="70"/>
      <c r="V339" s="71" t="s">
        <v>1215</v>
      </c>
      <c r="W339" s="72">
        <v>20312</v>
      </c>
      <c r="X339" s="73">
        <v>43073</v>
      </c>
      <c r="Y339" s="74" t="s">
        <v>966</v>
      </c>
      <c r="Z339" s="74">
        <v>4600006553</v>
      </c>
      <c r="AA339" s="75">
        <f t="shared" si="5"/>
        <v>1</v>
      </c>
      <c r="AB339" s="70" t="s">
        <v>1458</v>
      </c>
      <c r="AC339" s="70" t="s">
        <v>61</v>
      </c>
      <c r="AD339" s="70"/>
      <c r="AE339" s="70" t="s">
        <v>1301</v>
      </c>
      <c r="AF339" s="76" t="s">
        <v>63</v>
      </c>
      <c r="AG339" s="65" t="s">
        <v>1210</v>
      </c>
    </row>
    <row r="340" spans="1:33" s="78" customFormat="1" ht="50.25" customHeight="1" x14ac:dyDescent="0.25">
      <c r="A340" s="61" t="s">
        <v>1806</v>
      </c>
      <c r="B340" s="62">
        <v>80111604</v>
      </c>
      <c r="C340" s="63" t="s">
        <v>1459</v>
      </c>
      <c r="D340" s="64">
        <v>43105</v>
      </c>
      <c r="E340" s="65" t="s">
        <v>814</v>
      </c>
      <c r="F340" s="66" t="s">
        <v>639</v>
      </c>
      <c r="G340" s="65" t="s">
        <v>241</v>
      </c>
      <c r="H340" s="67">
        <v>20824993.199999999</v>
      </c>
      <c r="I340" s="67">
        <v>20824993.199999999</v>
      </c>
      <c r="J340" s="66" t="s">
        <v>76</v>
      </c>
      <c r="K340" s="66" t="s">
        <v>68</v>
      </c>
      <c r="L340" s="62" t="s">
        <v>1305</v>
      </c>
      <c r="M340" s="62" t="s">
        <v>1206</v>
      </c>
      <c r="N340" s="68" t="s">
        <v>1229</v>
      </c>
      <c r="O340" s="69" t="s">
        <v>1306</v>
      </c>
      <c r="P340" s="65" t="s">
        <v>1223</v>
      </c>
      <c r="Q340" s="65"/>
      <c r="R340" s="65" t="s">
        <v>1231</v>
      </c>
      <c r="S340" s="65">
        <v>140050001</v>
      </c>
      <c r="T340" s="65" t="s">
        <v>1232</v>
      </c>
      <c r="U340" s="70"/>
      <c r="V340" s="71" t="s">
        <v>1215</v>
      </c>
      <c r="W340" s="72">
        <v>20313</v>
      </c>
      <c r="X340" s="73">
        <v>43073</v>
      </c>
      <c r="Y340" s="74" t="s">
        <v>966</v>
      </c>
      <c r="Z340" s="74">
        <v>4600006542</v>
      </c>
      <c r="AA340" s="75">
        <f t="shared" si="5"/>
        <v>1</v>
      </c>
      <c r="AB340" s="70" t="s">
        <v>1460</v>
      </c>
      <c r="AC340" s="70" t="s">
        <v>61</v>
      </c>
      <c r="AD340" s="70"/>
      <c r="AE340" s="70" t="s">
        <v>1305</v>
      </c>
      <c r="AF340" s="76" t="s">
        <v>63</v>
      </c>
      <c r="AG340" s="65" t="s">
        <v>1210</v>
      </c>
    </row>
    <row r="341" spans="1:33" s="78" customFormat="1" ht="50.25" customHeight="1" x14ac:dyDescent="0.25">
      <c r="A341" s="61" t="s">
        <v>1806</v>
      </c>
      <c r="B341" s="62">
        <v>80111604</v>
      </c>
      <c r="C341" s="63" t="s">
        <v>1461</v>
      </c>
      <c r="D341" s="64">
        <v>43105</v>
      </c>
      <c r="E341" s="65" t="s">
        <v>814</v>
      </c>
      <c r="F341" s="66" t="s">
        <v>639</v>
      </c>
      <c r="G341" s="65" t="s">
        <v>241</v>
      </c>
      <c r="H341" s="67">
        <v>20824996.175000001</v>
      </c>
      <c r="I341" s="67">
        <v>20824996.175000001</v>
      </c>
      <c r="J341" s="66" t="s">
        <v>76</v>
      </c>
      <c r="K341" s="66" t="s">
        <v>68</v>
      </c>
      <c r="L341" s="62" t="s">
        <v>1313</v>
      </c>
      <c r="M341" s="62" t="s">
        <v>1206</v>
      </c>
      <c r="N341" s="68" t="s">
        <v>1229</v>
      </c>
      <c r="O341" s="69" t="s">
        <v>1314</v>
      </c>
      <c r="P341" s="65" t="s">
        <v>1223</v>
      </c>
      <c r="Q341" s="65"/>
      <c r="R341" s="65" t="s">
        <v>1231</v>
      </c>
      <c r="S341" s="65">
        <v>140050001</v>
      </c>
      <c r="T341" s="65" t="s">
        <v>1232</v>
      </c>
      <c r="U341" s="70"/>
      <c r="V341" s="71" t="s">
        <v>1215</v>
      </c>
      <c r="W341" s="72">
        <v>20325</v>
      </c>
      <c r="X341" s="73">
        <v>43073</v>
      </c>
      <c r="Y341" s="74" t="s">
        <v>966</v>
      </c>
      <c r="Z341" s="74">
        <v>4600006554</v>
      </c>
      <c r="AA341" s="75">
        <f t="shared" si="5"/>
        <v>1</v>
      </c>
      <c r="AB341" s="70" t="s">
        <v>1462</v>
      </c>
      <c r="AC341" s="70" t="s">
        <v>61</v>
      </c>
      <c r="AD341" s="70"/>
      <c r="AE341" s="70" t="s">
        <v>1313</v>
      </c>
      <c r="AF341" s="76" t="s">
        <v>63</v>
      </c>
      <c r="AG341" s="65" t="s">
        <v>1210</v>
      </c>
    </row>
    <row r="342" spans="1:33" s="78" customFormat="1" ht="50.25" customHeight="1" x14ac:dyDescent="0.25">
      <c r="A342" s="61" t="s">
        <v>1806</v>
      </c>
      <c r="B342" s="62">
        <v>80111604</v>
      </c>
      <c r="C342" s="63" t="s">
        <v>1463</v>
      </c>
      <c r="D342" s="64">
        <v>43105</v>
      </c>
      <c r="E342" s="65" t="s">
        <v>814</v>
      </c>
      <c r="F342" s="66" t="s">
        <v>639</v>
      </c>
      <c r="G342" s="65" t="s">
        <v>241</v>
      </c>
      <c r="H342" s="67">
        <v>20824993.199999999</v>
      </c>
      <c r="I342" s="67">
        <v>20824993.199999999</v>
      </c>
      <c r="J342" s="66" t="s">
        <v>76</v>
      </c>
      <c r="K342" s="66" t="s">
        <v>68</v>
      </c>
      <c r="L342" s="62" t="s">
        <v>1313</v>
      </c>
      <c r="M342" s="62" t="s">
        <v>1206</v>
      </c>
      <c r="N342" s="68" t="s">
        <v>1229</v>
      </c>
      <c r="O342" s="69" t="s">
        <v>1314</v>
      </c>
      <c r="P342" s="65" t="s">
        <v>1223</v>
      </c>
      <c r="Q342" s="65"/>
      <c r="R342" s="65" t="s">
        <v>1231</v>
      </c>
      <c r="S342" s="65">
        <v>140050001</v>
      </c>
      <c r="T342" s="65" t="s">
        <v>1232</v>
      </c>
      <c r="U342" s="70"/>
      <c r="V342" s="71" t="s">
        <v>1215</v>
      </c>
      <c r="W342" s="72">
        <v>20327</v>
      </c>
      <c r="X342" s="73">
        <v>43073</v>
      </c>
      <c r="Y342" s="74" t="s">
        <v>966</v>
      </c>
      <c r="Z342" s="74">
        <v>4600006528</v>
      </c>
      <c r="AA342" s="75">
        <f t="shared" si="5"/>
        <v>1</v>
      </c>
      <c r="AB342" s="70" t="s">
        <v>1464</v>
      </c>
      <c r="AC342" s="70" t="s">
        <v>61</v>
      </c>
      <c r="AD342" s="70"/>
      <c r="AE342" s="70" t="s">
        <v>1313</v>
      </c>
      <c r="AF342" s="76" t="s">
        <v>63</v>
      </c>
      <c r="AG342" s="65" t="s">
        <v>1210</v>
      </c>
    </row>
    <row r="343" spans="1:33" s="78" customFormat="1" ht="50.25" customHeight="1" x14ac:dyDescent="0.25">
      <c r="A343" s="61" t="s">
        <v>1806</v>
      </c>
      <c r="B343" s="62">
        <v>80111604</v>
      </c>
      <c r="C343" s="63" t="s">
        <v>1465</v>
      </c>
      <c r="D343" s="64">
        <v>43105</v>
      </c>
      <c r="E343" s="65" t="s">
        <v>814</v>
      </c>
      <c r="F343" s="66" t="s">
        <v>639</v>
      </c>
      <c r="G343" s="65" t="s">
        <v>241</v>
      </c>
      <c r="H343" s="67">
        <v>20824998.724999998</v>
      </c>
      <c r="I343" s="67">
        <v>20824998.724999998</v>
      </c>
      <c r="J343" s="66" t="s">
        <v>76</v>
      </c>
      <c r="K343" s="66" t="s">
        <v>68</v>
      </c>
      <c r="L343" s="62" t="s">
        <v>1313</v>
      </c>
      <c r="M343" s="62" t="s">
        <v>1206</v>
      </c>
      <c r="N343" s="68" t="s">
        <v>1229</v>
      </c>
      <c r="O343" s="69" t="s">
        <v>1314</v>
      </c>
      <c r="P343" s="65" t="s">
        <v>1223</v>
      </c>
      <c r="Q343" s="65"/>
      <c r="R343" s="65" t="s">
        <v>1231</v>
      </c>
      <c r="S343" s="65">
        <v>140050001</v>
      </c>
      <c r="T343" s="65" t="s">
        <v>1232</v>
      </c>
      <c r="U343" s="70"/>
      <c r="V343" s="71" t="s">
        <v>1215</v>
      </c>
      <c r="W343" s="72">
        <v>20333</v>
      </c>
      <c r="X343" s="73">
        <v>43073</v>
      </c>
      <c r="Y343" s="74" t="s">
        <v>966</v>
      </c>
      <c r="Z343" s="74">
        <v>4600006544</v>
      </c>
      <c r="AA343" s="75">
        <f t="shared" si="5"/>
        <v>1</v>
      </c>
      <c r="AB343" s="70" t="s">
        <v>1466</v>
      </c>
      <c r="AC343" s="70" t="s">
        <v>61</v>
      </c>
      <c r="AD343" s="70"/>
      <c r="AE343" s="70" t="s">
        <v>1313</v>
      </c>
      <c r="AF343" s="76" t="s">
        <v>63</v>
      </c>
      <c r="AG343" s="65" t="s">
        <v>1210</v>
      </c>
    </row>
    <row r="344" spans="1:33" s="78" customFormat="1" ht="50.25" customHeight="1" x14ac:dyDescent="0.25">
      <c r="A344" s="61" t="s">
        <v>1806</v>
      </c>
      <c r="B344" s="62">
        <v>80111604</v>
      </c>
      <c r="C344" s="63" t="s">
        <v>1467</v>
      </c>
      <c r="D344" s="64">
        <v>43105</v>
      </c>
      <c r="E344" s="65" t="s">
        <v>814</v>
      </c>
      <c r="F344" s="66" t="s">
        <v>639</v>
      </c>
      <c r="G344" s="65" t="s">
        <v>241</v>
      </c>
      <c r="H344" s="67">
        <v>20808000</v>
      </c>
      <c r="I344" s="67">
        <v>20808000</v>
      </c>
      <c r="J344" s="66" t="s">
        <v>76</v>
      </c>
      <c r="K344" s="66" t="s">
        <v>68</v>
      </c>
      <c r="L344" s="62" t="s">
        <v>1313</v>
      </c>
      <c r="M344" s="62" t="s">
        <v>1206</v>
      </c>
      <c r="N344" s="68" t="s">
        <v>1229</v>
      </c>
      <c r="O344" s="69" t="s">
        <v>1314</v>
      </c>
      <c r="P344" s="65" t="s">
        <v>1223</v>
      </c>
      <c r="Q344" s="65"/>
      <c r="R344" s="65" t="s">
        <v>1231</v>
      </c>
      <c r="S344" s="65">
        <v>140050001</v>
      </c>
      <c r="T344" s="65" t="s">
        <v>1232</v>
      </c>
      <c r="U344" s="70"/>
      <c r="V344" s="71" t="s">
        <v>1215</v>
      </c>
      <c r="W344" s="72">
        <v>20334</v>
      </c>
      <c r="X344" s="73">
        <v>43073</v>
      </c>
      <c r="Y344" s="74" t="s">
        <v>966</v>
      </c>
      <c r="Z344" s="74">
        <v>4600006517</v>
      </c>
      <c r="AA344" s="75">
        <f t="shared" si="5"/>
        <v>1</v>
      </c>
      <c r="AB344" s="70" t="s">
        <v>1468</v>
      </c>
      <c r="AC344" s="70" t="s">
        <v>61</v>
      </c>
      <c r="AD344" s="70"/>
      <c r="AE344" s="70" t="s">
        <v>1313</v>
      </c>
      <c r="AF344" s="76" t="s">
        <v>63</v>
      </c>
      <c r="AG344" s="65" t="s">
        <v>1210</v>
      </c>
    </row>
    <row r="345" spans="1:33" s="78" customFormat="1" ht="50.25" customHeight="1" x14ac:dyDescent="0.25">
      <c r="A345" s="61" t="s">
        <v>1806</v>
      </c>
      <c r="B345" s="62">
        <v>80111604</v>
      </c>
      <c r="C345" s="63" t="s">
        <v>1469</v>
      </c>
      <c r="D345" s="64">
        <v>43105</v>
      </c>
      <c r="E345" s="65" t="s">
        <v>814</v>
      </c>
      <c r="F345" s="66" t="s">
        <v>639</v>
      </c>
      <c r="G345" s="65" t="s">
        <v>241</v>
      </c>
      <c r="H345" s="67">
        <v>20824997.024999999</v>
      </c>
      <c r="I345" s="67">
        <v>20824997.024999999</v>
      </c>
      <c r="J345" s="66" t="s">
        <v>76</v>
      </c>
      <c r="K345" s="66" t="s">
        <v>68</v>
      </c>
      <c r="L345" s="62" t="s">
        <v>1470</v>
      </c>
      <c r="M345" s="62" t="s">
        <v>1206</v>
      </c>
      <c r="N345" s="68" t="s">
        <v>1229</v>
      </c>
      <c r="O345" s="69" t="s">
        <v>1320</v>
      </c>
      <c r="P345" s="65" t="s">
        <v>1223</v>
      </c>
      <c r="Q345" s="65"/>
      <c r="R345" s="65" t="s">
        <v>1231</v>
      </c>
      <c r="S345" s="65">
        <v>140050001</v>
      </c>
      <c r="T345" s="65" t="s">
        <v>1232</v>
      </c>
      <c r="U345" s="70"/>
      <c r="V345" s="71" t="s">
        <v>1215</v>
      </c>
      <c r="W345" s="72">
        <v>20339</v>
      </c>
      <c r="X345" s="73">
        <v>43073</v>
      </c>
      <c r="Y345" s="74" t="s">
        <v>966</v>
      </c>
      <c r="Z345" s="74">
        <v>4600006555</v>
      </c>
      <c r="AA345" s="75">
        <f t="shared" si="5"/>
        <v>1</v>
      </c>
      <c r="AB345" s="70" t="s">
        <v>1471</v>
      </c>
      <c r="AC345" s="70" t="s">
        <v>61</v>
      </c>
      <c r="AD345" s="70"/>
      <c r="AE345" s="70" t="s">
        <v>1470</v>
      </c>
      <c r="AF345" s="76" t="s">
        <v>63</v>
      </c>
      <c r="AG345" s="65" t="s">
        <v>1210</v>
      </c>
    </row>
    <row r="346" spans="1:33" s="78" customFormat="1" ht="50.25" customHeight="1" x14ac:dyDescent="0.25">
      <c r="A346" s="61" t="s">
        <v>1806</v>
      </c>
      <c r="B346" s="62">
        <v>80111604</v>
      </c>
      <c r="C346" s="63" t="s">
        <v>1472</v>
      </c>
      <c r="D346" s="64">
        <v>43105</v>
      </c>
      <c r="E346" s="65" t="s">
        <v>814</v>
      </c>
      <c r="F346" s="66" t="s">
        <v>639</v>
      </c>
      <c r="G346" s="65" t="s">
        <v>241</v>
      </c>
      <c r="H346" s="67">
        <v>20823300</v>
      </c>
      <c r="I346" s="67">
        <v>20823300</v>
      </c>
      <c r="J346" s="66" t="s">
        <v>76</v>
      </c>
      <c r="K346" s="66" t="s">
        <v>68</v>
      </c>
      <c r="L346" s="62" t="s">
        <v>1473</v>
      </c>
      <c r="M346" s="62" t="s">
        <v>1206</v>
      </c>
      <c r="N346" s="68" t="s">
        <v>1229</v>
      </c>
      <c r="O346" s="69" t="s">
        <v>1302</v>
      </c>
      <c r="P346" s="65" t="s">
        <v>1223</v>
      </c>
      <c r="Q346" s="65"/>
      <c r="R346" s="65" t="s">
        <v>1231</v>
      </c>
      <c r="S346" s="65">
        <v>140050001</v>
      </c>
      <c r="T346" s="65" t="s">
        <v>1232</v>
      </c>
      <c r="U346" s="70"/>
      <c r="V346" s="71">
        <v>6791</v>
      </c>
      <c r="W346" s="72">
        <v>20344</v>
      </c>
      <c r="X346" s="73">
        <v>43073</v>
      </c>
      <c r="Y346" s="74" t="s">
        <v>1474</v>
      </c>
      <c r="Z346" s="74">
        <v>4600006519</v>
      </c>
      <c r="AA346" s="75">
        <f t="shared" si="5"/>
        <v>1</v>
      </c>
      <c r="AB346" s="70" t="s">
        <v>1475</v>
      </c>
      <c r="AC346" s="70" t="s">
        <v>61</v>
      </c>
      <c r="AD346" s="70"/>
      <c r="AE346" s="70" t="s">
        <v>1473</v>
      </c>
      <c r="AF346" s="76" t="s">
        <v>63</v>
      </c>
      <c r="AG346" s="65" t="s">
        <v>1210</v>
      </c>
    </row>
    <row r="347" spans="1:33" s="78" customFormat="1" ht="50.25" customHeight="1" x14ac:dyDescent="0.25">
      <c r="A347" s="61" t="s">
        <v>1806</v>
      </c>
      <c r="B347" s="62">
        <v>80111604</v>
      </c>
      <c r="C347" s="63" t="s">
        <v>1476</v>
      </c>
      <c r="D347" s="64">
        <v>43105</v>
      </c>
      <c r="E347" s="65" t="s">
        <v>814</v>
      </c>
      <c r="F347" s="66" t="s">
        <v>639</v>
      </c>
      <c r="G347" s="65" t="s">
        <v>241</v>
      </c>
      <c r="H347" s="67">
        <v>20824978.75</v>
      </c>
      <c r="I347" s="67">
        <v>20824978.75</v>
      </c>
      <c r="J347" s="66" t="s">
        <v>76</v>
      </c>
      <c r="K347" s="66" t="s">
        <v>68</v>
      </c>
      <c r="L347" s="62" t="s">
        <v>1323</v>
      </c>
      <c r="M347" s="62" t="s">
        <v>1206</v>
      </c>
      <c r="N347" s="68" t="s">
        <v>1229</v>
      </c>
      <c r="O347" s="69" t="s">
        <v>1320</v>
      </c>
      <c r="P347" s="65" t="s">
        <v>1223</v>
      </c>
      <c r="Q347" s="65"/>
      <c r="R347" s="65" t="s">
        <v>1231</v>
      </c>
      <c r="S347" s="65">
        <v>140050001</v>
      </c>
      <c r="T347" s="65" t="s">
        <v>1232</v>
      </c>
      <c r="U347" s="70"/>
      <c r="V347" s="71" t="s">
        <v>1215</v>
      </c>
      <c r="W347" s="72">
        <v>20346</v>
      </c>
      <c r="X347" s="73">
        <v>43073</v>
      </c>
      <c r="Y347" s="74" t="s">
        <v>966</v>
      </c>
      <c r="Z347" s="74">
        <v>4600006551</v>
      </c>
      <c r="AA347" s="75">
        <f t="shared" si="5"/>
        <v>1</v>
      </c>
      <c r="AB347" s="70" t="s">
        <v>1477</v>
      </c>
      <c r="AC347" s="70" t="s">
        <v>61</v>
      </c>
      <c r="AD347" s="70"/>
      <c r="AE347" s="70" t="s">
        <v>1323</v>
      </c>
      <c r="AF347" s="76" t="s">
        <v>63</v>
      </c>
      <c r="AG347" s="65" t="s">
        <v>1210</v>
      </c>
    </row>
    <row r="348" spans="1:33" s="78" customFormat="1" ht="50.25" customHeight="1" x14ac:dyDescent="0.25">
      <c r="A348" s="61" t="s">
        <v>1806</v>
      </c>
      <c r="B348" s="62">
        <v>80111604</v>
      </c>
      <c r="C348" s="63" t="s">
        <v>1478</v>
      </c>
      <c r="D348" s="64">
        <v>43105</v>
      </c>
      <c r="E348" s="65" t="s">
        <v>814</v>
      </c>
      <c r="F348" s="66" t="s">
        <v>639</v>
      </c>
      <c r="G348" s="65" t="s">
        <v>241</v>
      </c>
      <c r="H348" s="67">
        <v>20825000</v>
      </c>
      <c r="I348" s="67">
        <v>20825000</v>
      </c>
      <c r="J348" s="66" t="s">
        <v>76</v>
      </c>
      <c r="K348" s="66" t="s">
        <v>68</v>
      </c>
      <c r="L348" s="62" t="s">
        <v>1342</v>
      </c>
      <c r="M348" s="62" t="s">
        <v>1206</v>
      </c>
      <c r="N348" s="68" t="s">
        <v>1229</v>
      </c>
      <c r="O348" s="69" t="s">
        <v>1479</v>
      </c>
      <c r="P348" s="65" t="s">
        <v>1223</v>
      </c>
      <c r="Q348" s="65"/>
      <c r="R348" s="65" t="s">
        <v>1231</v>
      </c>
      <c r="S348" s="65">
        <v>140050001</v>
      </c>
      <c r="T348" s="65" t="s">
        <v>1232</v>
      </c>
      <c r="U348" s="70"/>
      <c r="V348" s="71" t="s">
        <v>1215</v>
      </c>
      <c r="W348" s="72">
        <v>20366</v>
      </c>
      <c r="X348" s="73">
        <v>43073</v>
      </c>
      <c r="Y348" s="74" t="s">
        <v>966</v>
      </c>
      <c r="Z348" s="74">
        <v>4600006498</v>
      </c>
      <c r="AA348" s="75">
        <f t="shared" si="5"/>
        <v>1</v>
      </c>
      <c r="AB348" s="70" t="s">
        <v>1480</v>
      </c>
      <c r="AC348" s="70" t="s">
        <v>61</v>
      </c>
      <c r="AD348" s="70"/>
      <c r="AE348" s="70" t="s">
        <v>1342</v>
      </c>
      <c r="AF348" s="76" t="s">
        <v>63</v>
      </c>
      <c r="AG348" s="65" t="s">
        <v>1210</v>
      </c>
    </row>
    <row r="349" spans="1:33" s="78" customFormat="1" ht="50.25" customHeight="1" x14ac:dyDescent="0.25">
      <c r="A349" s="61" t="s">
        <v>1806</v>
      </c>
      <c r="B349" s="62">
        <v>80111604</v>
      </c>
      <c r="C349" s="63" t="s">
        <v>1481</v>
      </c>
      <c r="D349" s="64">
        <v>43105</v>
      </c>
      <c r="E349" s="65" t="s">
        <v>814</v>
      </c>
      <c r="F349" s="66" t="s">
        <v>639</v>
      </c>
      <c r="G349" s="65" t="s">
        <v>241</v>
      </c>
      <c r="H349" s="67">
        <v>20824997.024999999</v>
      </c>
      <c r="I349" s="67">
        <v>20824997.024999999</v>
      </c>
      <c r="J349" s="66" t="s">
        <v>76</v>
      </c>
      <c r="K349" s="66" t="s">
        <v>68</v>
      </c>
      <c r="L349" s="62" t="s">
        <v>1348</v>
      </c>
      <c r="M349" s="62" t="s">
        <v>1206</v>
      </c>
      <c r="N349" s="68" t="s">
        <v>1229</v>
      </c>
      <c r="O349" s="69" t="s">
        <v>1349</v>
      </c>
      <c r="P349" s="65" t="s">
        <v>1223</v>
      </c>
      <c r="Q349" s="65"/>
      <c r="R349" s="65" t="s">
        <v>1231</v>
      </c>
      <c r="S349" s="65">
        <v>140050001</v>
      </c>
      <c r="T349" s="65" t="s">
        <v>1232</v>
      </c>
      <c r="U349" s="70"/>
      <c r="V349" s="71" t="s">
        <v>1215</v>
      </c>
      <c r="W349" s="72">
        <v>20449</v>
      </c>
      <c r="X349" s="73">
        <v>43073</v>
      </c>
      <c r="Y349" s="74" t="s">
        <v>966</v>
      </c>
      <c r="Z349" s="74">
        <v>4600006572</v>
      </c>
      <c r="AA349" s="75">
        <f t="shared" si="5"/>
        <v>1</v>
      </c>
      <c r="AB349" s="70" t="s">
        <v>1482</v>
      </c>
      <c r="AC349" s="70" t="s">
        <v>61</v>
      </c>
      <c r="AD349" s="70"/>
      <c r="AE349" s="70" t="s">
        <v>1348</v>
      </c>
      <c r="AF349" s="76" t="s">
        <v>63</v>
      </c>
      <c r="AG349" s="65" t="s">
        <v>1210</v>
      </c>
    </row>
    <row r="350" spans="1:33" s="78" customFormat="1" ht="50.25" customHeight="1" x14ac:dyDescent="0.25">
      <c r="A350" s="61" t="s">
        <v>1806</v>
      </c>
      <c r="B350" s="62">
        <v>80111604</v>
      </c>
      <c r="C350" s="63" t="s">
        <v>1483</v>
      </c>
      <c r="D350" s="64">
        <v>43105</v>
      </c>
      <c r="E350" s="65" t="s">
        <v>814</v>
      </c>
      <c r="F350" s="66" t="s">
        <v>639</v>
      </c>
      <c r="G350" s="65" t="s">
        <v>241</v>
      </c>
      <c r="H350" s="67">
        <v>20820643.75</v>
      </c>
      <c r="I350" s="67">
        <v>20820643.75</v>
      </c>
      <c r="J350" s="66" t="s">
        <v>76</v>
      </c>
      <c r="K350" s="66" t="s">
        <v>68</v>
      </c>
      <c r="L350" s="62" t="s">
        <v>1360</v>
      </c>
      <c r="M350" s="62" t="s">
        <v>1206</v>
      </c>
      <c r="N350" s="68" t="s">
        <v>1229</v>
      </c>
      <c r="O350" s="69" t="s">
        <v>1361</v>
      </c>
      <c r="P350" s="65" t="s">
        <v>1223</v>
      </c>
      <c r="Q350" s="65"/>
      <c r="R350" s="65" t="s">
        <v>1231</v>
      </c>
      <c r="S350" s="65">
        <v>140050001</v>
      </c>
      <c r="T350" s="65" t="s">
        <v>1232</v>
      </c>
      <c r="U350" s="70"/>
      <c r="V350" s="71" t="s">
        <v>1215</v>
      </c>
      <c r="W350" s="72">
        <v>20468</v>
      </c>
      <c r="X350" s="73">
        <v>43073</v>
      </c>
      <c r="Y350" s="74" t="s">
        <v>966</v>
      </c>
      <c r="Z350" s="74">
        <v>4600006558</v>
      </c>
      <c r="AA350" s="75">
        <f t="shared" si="5"/>
        <v>1</v>
      </c>
      <c r="AB350" s="70" t="s">
        <v>1484</v>
      </c>
      <c r="AC350" s="70" t="s">
        <v>61</v>
      </c>
      <c r="AD350" s="70"/>
      <c r="AE350" s="70" t="s">
        <v>1360</v>
      </c>
      <c r="AF350" s="76" t="s">
        <v>63</v>
      </c>
      <c r="AG350" s="65" t="s">
        <v>1210</v>
      </c>
    </row>
    <row r="351" spans="1:33" s="78" customFormat="1" ht="50.25" customHeight="1" x14ac:dyDescent="0.25">
      <c r="A351" s="61" t="s">
        <v>1806</v>
      </c>
      <c r="B351" s="62">
        <v>80111604</v>
      </c>
      <c r="C351" s="63" t="s">
        <v>1485</v>
      </c>
      <c r="D351" s="64">
        <v>43105</v>
      </c>
      <c r="E351" s="65" t="s">
        <v>814</v>
      </c>
      <c r="F351" s="66" t="s">
        <v>639</v>
      </c>
      <c r="G351" s="65" t="s">
        <v>241</v>
      </c>
      <c r="H351" s="67">
        <v>20825000</v>
      </c>
      <c r="I351" s="67">
        <v>20825000</v>
      </c>
      <c r="J351" s="66" t="s">
        <v>76</v>
      </c>
      <c r="K351" s="66" t="s">
        <v>68</v>
      </c>
      <c r="L351" s="62" t="s">
        <v>1348</v>
      </c>
      <c r="M351" s="62" t="s">
        <v>1206</v>
      </c>
      <c r="N351" s="68" t="s">
        <v>1229</v>
      </c>
      <c r="O351" s="69" t="s">
        <v>1349</v>
      </c>
      <c r="P351" s="65" t="s">
        <v>1223</v>
      </c>
      <c r="Q351" s="65"/>
      <c r="R351" s="65" t="s">
        <v>1231</v>
      </c>
      <c r="S351" s="65">
        <v>140050001</v>
      </c>
      <c r="T351" s="65" t="s">
        <v>1232</v>
      </c>
      <c r="U351" s="70"/>
      <c r="V351" s="71" t="s">
        <v>1215</v>
      </c>
      <c r="W351" s="72">
        <v>20450</v>
      </c>
      <c r="X351" s="73">
        <v>43073</v>
      </c>
      <c r="Y351" s="74" t="s">
        <v>966</v>
      </c>
      <c r="Z351" s="74">
        <v>4600006562</v>
      </c>
      <c r="AA351" s="75">
        <f t="shared" si="5"/>
        <v>1</v>
      </c>
      <c r="AB351" s="70" t="s">
        <v>1486</v>
      </c>
      <c r="AC351" s="70" t="s">
        <v>61</v>
      </c>
      <c r="AD351" s="70"/>
      <c r="AE351" s="70" t="s">
        <v>1348</v>
      </c>
      <c r="AF351" s="76" t="s">
        <v>63</v>
      </c>
      <c r="AG351" s="65" t="s">
        <v>1210</v>
      </c>
    </row>
    <row r="352" spans="1:33" s="78" customFormat="1" ht="50.25" customHeight="1" x14ac:dyDescent="0.25">
      <c r="A352" s="61" t="s">
        <v>1806</v>
      </c>
      <c r="B352" s="62">
        <v>80111604</v>
      </c>
      <c r="C352" s="63" t="s">
        <v>1487</v>
      </c>
      <c r="D352" s="64">
        <v>43105</v>
      </c>
      <c r="E352" s="65" t="s">
        <v>814</v>
      </c>
      <c r="F352" s="66" t="s">
        <v>639</v>
      </c>
      <c r="G352" s="65" t="s">
        <v>241</v>
      </c>
      <c r="H352" s="67">
        <v>20825000</v>
      </c>
      <c r="I352" s="67">
        <v>20825000</v>
      </c>
      <c r="J352" s="66" t="s">
        <v>76</v>
      </c>
      <c r="K352" s="66" t="s">
        <v>68</v>
      </c>
      <c r="L352" s="62" t="s">
        <v>1360</v>
      </c>
      <c r="M352" s="62" t="s">
        <v>1206</v>
      </c>
      <c r="N352" s="68" t="s">
        <v>1229</v>
      </c>
      <c r="O352" s="69" t="s">
        <v>1361</v>
      </c>
      <c r="P352" s="65" t="s">
        <v>1223</v>
      </c>
      <c r="Q352" s="65"/>
      <c r="R352" s="65" t="s">
        <v>1231</v>
      </c>
      <c r="S352" s="65">
        <v>140050001</v>
      </c>
      <c r="T352" s="65" t="s">
        <v>1232</v>
      </c>
      <c r="U352" s="70"/>
      <c r="V352" s="71" t="s">
        <v>1215</v>
      </c>
      <c r="W352" s="72">
        <v>20469</v>
      </c>
      <c r="X352" s="73">
        <v>43073</v>
      </c>
      <c r="Y352" s="74" t="s">
        <v>966</v>
      </c>
      <c r="Z352" s="74">
        <v>4600006566</v>
      </c>
      <c r="AA352" s="75">
        <f t="shared" si="5"/>
        <v>1</v>
      </c>
      <c r="AB352" s="70" t="s">
        <v>1488</v>
      </c>
      <c r="AC352" s="70" t="s">
        <v>61</v>
      </c>
      <c r="AD352" s="70"/>
      <c r="AE352" s="70" t="s">
        <v>1360</v>
      </c>
      <c r="AF352" s="76" t="s">
        <v>63</v>
      </c>
      <c r="AG352" s="65" t="s">
        <v>1210</v>
      </c>
    </row>
    <row r="353" spans="1:33" s="78" customFormat="1" ht="50.25" customHeight="1" x14ac:dyDescent="0.25">
      <c r="A353" s="61" t="s">
        <v>1806</v>
      </c>
      <c r="B353" s="62">
        <v>80111604</v>
      </c>
      <c r="C353" s="63" t="s">
        <v>1489</v>
      </c>
      <c r="D353" s="64">
        <v>43105</v>
      </c>
      <c r="E353" s="65" t="s">
        <v>814</v>
      </c>
      <c r="F353" s="66" t="s">
        <v>639</v>
      </c>
      <c r="G353" s="65" t="s">
        <v>241</v>
      </c>
      <c r="H353" s="67">
        <v>20824997.024999999</v>
      </c>
      <c r="I353" s="67">
        <v>20824997.024999999</v>
      </c>
      <c r="J353" s="66" t="s">
        <v>76</v>
      </c>
      <c r="K353" s="66" t="s">
        <v>68</v>
      </c>
      <c r="L353" s="62" t="s">
        <v>1348</v>
      </c>
      <c r="M353" s="62" t="s">
        <v>1206</v>
      </c>
      <c r="N353" s="68" t="s">
        <v>1229</v>
      </c>
      <c r="O353" s="69" t="s">
        <v>1349</v>
      </c>
      <c r="P353" s="65" t="s">
        <v>1223</v>
      </c>
      <c r="Q353" s="65"/>
      <c r="R353" s="65" t="s">
        <v>1231</v>
      </c>
      <c r="S353" s="65">
        <v>140050001</v>
      </c>
      <c r="T353" s="65" t="s">
        <v>1232</v>
      </c>
      <c r="U353" s="70"/>
      <c r="V353" s="71" t="s">
        <v>1215</v>
      </c>
      <c r="W353" s="72">
        <v>20453</v>
      </c>
      <c r="X353" s="73">
        <v>43073</v>
      </c>
      <c r="Y353" s="74" t="s">
        <v>966</v>
      </c>
      <c r="Z353" s="74">
        <v>4600006559</v>
      </c>
      <c r="AA353" s="75">
        <f t="shared" si="5"/>
        <v>1</v>
      </c>
      <c r="AB353" s="70" t="s">
        <v>1490</v>
      </c>
      <c r="AC353" s="70" t="s">
        <v>61</v>
      </c>
      <c r="AD353" s="70"/>
      <c r="AE353" s="70" t="s">
        <v>1348</v>
      </c>
      <c r="AF353" s="76" t="s">
        <v>63</v>
      </c>
      <c r="AG353" s="65" t="s">
        <v>1210</v>
      </c>
    </row>
    <row r="354" spans="1:33" s="78" customFormat="1" ht="50.25" customHeight="1" x14ac:dyDescent="0.25">
      <c r="A354" s="61" t="s">
        <v>1806</v>
      </c>
      <c r="B354" s="62">
        <v>80111604</v>
      </c>
      <c r="C354" s="63" t="s">
        <v>1491</v>
      </c>
      <c r="D354" s="64">
        <v>43105</v>
      </c>
      <c r="E354" s="65" t="s">
        <v>814</v>
      </c>
      <c r="F354" s="66" t="s">
        <v>639</v>
      </c>
      <c r="G354" s="65" t="s">
        <v>241</v>
      </c>
      <c r="H354" s="67">
        <v>20825000</v>
      </c>
      <c r="I354" s="67">
        <v>20825000</v>
      </c>
      <c r="J354" s="66" t="s">
        <v>76</v>
      </c>
      <c r="K354" s="66" t="s">
        <v>68</v>
      </c>
      <c r="L354" s="62" t="s">
        <v>1348</v>
      </c>
      <c r="M354" s="62" t="s">
        <v>1206</v>
      </c>
      <c r="N354" s="68" t="s">
        <v>1229</v>
      </c>
      <c r="O354" s="69" t="s">
        <v>1349</v>
      </c>
      <c r="P354" s="65" t="s">
        <v>1223</v>
      </c>
      <c r="Q354" s="65"/>
      <c r="R354" s="65" t="s">
        <v>1231</v>
      </c>
      <c r="S354" s="65">
        <v>140050001</v>
      </c>
      <c r="T354" s="65" t="s">
        <v>1232</v>
      </c>
      <c r="U354" s="70"/>
      <c r="V354" s="71" t="s">
        <v>1215</v>
      </c>
      <c r="W354" s="72">
        <v>20459</v>
      </c>
      <c r="X354" s="73">
        <v>43073</v>
      </c>
      <c r="Y354" s="74" t="s">
        <v>966</v>
      </c>
      <c r="Z354" s="74">
        <v>4600006556</v>
      </c>
      <c r="AA354" s="75">
        <f t="shared" si="5"/>
        <v>1</v>
      </c>
      <c r="AB354" s="70" t="s">
        <v>1492</v>
      </c>
      <c r="AC354" s="70" t="s">
        <v>61</v>
      </c>
      <c r="AD354" s="70"/>
      <c r="AE354" s="70" t="s">
        <v>1348</v>
      </c>
      <c r="AF354" s="76" t="s">
        <v>63</v>
      </c>
      <c r="AG354" s="65" t="s">
        <v>1210</v>
      </c>
    </row>
    <row r="355" spans="1:33" s="78" customFormat="1" ht="50.25" customHeight="1" x14ac:dyDescent="0.25">
      <c r="A355" s="61" t="s">
        <v>1806</v>
      </c>
      <c r="B355" s="62">
        <v>80111604</v>
      </c>
      <c r="C355" s="63" t="s">
        <v>1491</v>
      </c>
      <c r="D355" s="64">
        <v>43105</v>
      </c>
      <c r="E355" s="65" t="s">
        <v>814</v>
      </c>
      <c r="F355" s="66" t="s">
        <v>639</v>
      </c>
      <c r="G355" s="65" t="s">
        <v>241</v>
      </c>
      <c r="H355" s="67">
        <v>20619999.574999999</v>
      </c>
      <c r="I355" s="67">
        <v>20619999.574999999</v>
      </c>
      <c r="J355" s="66" t="s">
        <v>76</v>
      </c>
      <c r="K355" s="66" t="s">
        <v>68</v>
      </c>
      <c r="L355" s="62" t="s">
        <v>1391</v>
      </c>
      <c r="M355" s="62" t="s">
        <v>1206</v>
      </c>
      <c r="N355" s="68" t="s">
        <v>1229</v>
      </c>
      <c r="O355" s="69" t="s">
        <v>1392</v>
      </c>
      <c r="P355" s="65" t="s">
        <v>1223</v>
      </c>
      <c r="Q355" s="65"/>
      <c r="R355" s="65" t="s">
        <v>1231</v>
      </c>
      <c r="S355" s="65">
        <v>140050001</v>
      </c>
      <c r="T355" s="65" t="s">
        <v>1232</v>
      </c>
      <c r="U355" s="70"/>
      <c r="V355" s="71" t="s">
        <v>1215</v>
      </c>
      <c r="W355" s="72">
        <v>20498</v>
      </c>
      <c r="X355" s="73">
        <v>43073</v>
      </c>
      <c r="Y355" s="74" t="s">
        <v>966</v>
      </c>
      <c r="Z355" s="74">
        <v>4600006581</v>
      </c>
      <c r="AA355" s="75">
        <f t="shared" si="5"/>
        <v>1</v>
      </c>
      <c r="AB355" s="70" t="s">
        <v>1493</v>
      </c>
      <c r="AC355" s="70" t="s">
        <v>61</v>
      </c>
      <c r="AD355" s="70"/>
      <c r="AE355" s="70" t="s">
        <v>1391</v>
      </c>
      <c r="AF355" s="76" t="s">
        <v>63</v>
      </c>
      <c r="AG355" s="65" t="s">
        <v>1210</v>
      </c>
    </row>
    <row r="356" spans="1:33" s="78" customFormat="1" ht="50.25" customHeight="1" x14ac:dyDescent="0.25">
      <c r="A356" s="61" t="s">
        <v>1806</v>
      </c>
      <c r="B356" s="62">
        <v>80111604</v>
      </c>
      <c r="C356" s="63" t="s">
        <v>1494</v>
      </c>
      <c r="D356" s="64">
        <v>43105</v>
      </c>
      <c r="E356" s="65" t="s">
        <v>814</v>
      </c>
      <c r="F356" s="66" t="s">
        <v>639</v>
      </c>
      <c r="G356" s="65" t="s">
        <v>241</v>
      </c>
      <c r="H356" s="67">
        <v>20825000</v>
      </c>
      <c r="I356" s="67">
        <v>20825000</v>
      </c>
      <c r="J356" s="66" t="s">
        <v>76</v>
      </c>
      <c r="K356" s="66" t="s">
        <v>68</v>
      </c>
      <c r="L356" s="62" t="s">
        <v>1407</v>
      </c>
      <c r="M356" s="62" t="s">
        <v>1206</v>
      </c>
      <c r="N356" s="68" t="s">
        <v>1229</v>
      </c>
      <c r="O356" s="69" t="s">
        <v>1408</v>
      </c>
      <c r="P356" s="65" t="s">
        <v>1223</v>
      </c>
      <c r="Q356" s="65"/>
      <c r="R356" s="65" t="s">
        <v>1231</v>
      </c>
      <c r="S356" s="65">
        <v>140050001</v>
      </c>
      <c r="T356" s="65" t="s">
        <v>1232</v>
      </c>
      <c r="U356" s="70"/>
      <c r="V356" s="71" t="s">
        <v>1215</v>
      </c>
      <c r="W356" s="72">
        <v>20505</v>
      </c>
      <c r="X356" s="73">
        <v>43073</v>
      </c>
      <c r="Y356" s="74" t="s">
        <v>966</v>
      </c>
      <c r="Z356" s="74">
        <v>4600006609</v>
      </c>
      <c r="AA356" s="75">
        <f t="shared" si="5"/>
        <v>1</v>
      </c>
      <c r="AB356" s="70" t="s">
        <v>1495</v>
      </c>
      <c r="AC356" s="70" t="s">
        <v>61</v>
      </c>
      <c r="AD356" s="70"/>
      <c r="AE356" s="70" t="s">
        <v>1407</v>
      </c>
      <c r="AF356" s="76" t="s">
        <v>63</v>
      </c>
      <c r="AG356" s="65" t="s">
        <v>1210</v>
      </c>
    </row>
    <row r="357" spans="1:33" s="78" customFormat="1" ht="50.25" customHeight="1" x14ac:dyDescent="0.25">
      <c r="A357" s="61" t="s">
        <v>1806</v>
      </c>
      <c r="B357" s="62">
        <v>80111604</v>
      </c>
      <c r="C357" s="63" t="s">
        <v>1496</v>
      </c>
      <c r="D357" s="64">
        <v>43105</v>
      </c>
      <c r="E357" s="65" t="s">
        <v>814</v>
      </c>
      <c r="F357" s="66" t="s">
        <v>639</v>
      </c>
      <c r="G357" s="65" t="s">
        <v>241</v>
      </c>
      <c r="H357" s="67">
        <v>20825000</v>
      </c>
      <c r="I357" s="67">
        <v>20825000</v>
      </c>
      <c r="J357" s="66" t="s">
        <v>76</v>
      </c>
      <c r="K357" s="66" t="s">
        <v>68</v>
      </c>
      <c r="L357" s="62" t="s">
        <v>1407</v>
      </c>
      <c r="M357" s="62" t="s">
        <v>1206</v>
      </c>
      <c r="N357" s="68" t="s">
        <v>1229</v>
      </c>
      <c r="O357" s="69" t="s">
        <v>1408</v>
      </c>
      <c r="P357" s="65" t="s">
        <v>1223</v>
      </c>
      <c r="Q357" s="65"/>
      <c r="R357" s="65" t="s">
        <v>1231</v>
      </c>
      <c r="S357" s="65">
        <v>140050001</v>
      </c>
      <c r="T357" s="65" t="s">
        <v>1232</v>
      </c>
      <c r="U357" s="70"/>
      <c r="V357" s="71" t="s">
        <v>1215</v>
      </c>
      <c r="W357" s="72">
        <v>20507</v>
      </c>
      <c r="X357" s="73">
        <v>43073</v>
      </c>
      <c r="Y357" s="74" t="s">
        <v>966</v>
      </c>
      <c r="Z357" s="74">
        <v>4600006610</v>
      </c>
      <c r="AA357" s="75">
        <f t="shared" si="5"/>
        <v>1</v>
      </c>
      <c r="AB357" s="70" t="s">
        <v>1497</v>
      </c>
      <c r="AC357" s="70" t="s">
        <v>61</v>
      </c>
      <c r="AD357" s="70"/>
      <c r="AE357" s="70" t="s">
        <v>1407</v>
      </c>
      <c r="AF357" s="76" t="s">
        <v>63</v>
      </c>
      <c r="AG357" s="65" t="s">
        <v>1210</v>
      </c>
    </row>
    <row r="358" spans="1:33" s="78" customFormat="1" ht="50.25" customHeight="1" x14ac:dyDescent="0.25">
      <c r="A358" s="61" t="s">
        <v>1806</v>
      </c>
      <c r="B358" s="62">
        <v>80111604</v>
      </c>
      <c r="C358" s="63" t="s">
        <v>1498</v>
      </c>
      <c r="D358" s="64">
        <v>43105</v>
      </c>
      <c r="E358" s="65" t="s">
        <v>814</v>
      </c>
      <c r="F358" s="66" t="s">
        <v>639</v>
      </c>
      <c r="G358" s="65" t="s">
        <v>241</v>
      </c>
      <c r="H358" s="67">
        <v>20824999.574999999</v>
      </c>
      <c r="I358" s="67">
        <v>20824999.574999999</v>
      </c>
      <c r="J358" s="66" t="s">
        <v>76</v>
      </c>
      <c r="K358" s="66" t="s">
        <v>68</v>
      </c>
      <c r="L358" s="62" t="s">
        <v>1407</v>
      </c>
      <c r="M358" s="62" t="s">
        <v>1206</v>
      </c>
      <c r="N358" s="68" t="s">
        <v>1229</v>
      </c>
      <c r="O358" s="69" t="s">
        <v>1408</v>
      </c>
      <c r="P358" s="65" t="s">
        <v>1223</v>
      </c>
      <c r="Q358" s="65"/>
      <c r="R358" s="65" t="s">
        <v>1231</v>
      </c>
      <c r="S358" s="65">
        <v>140050001</v>
      </c>
      <c r="T358" s="65" t="s">
        <v>1232</v>
      </c>
      <c r="U358" s="70"/>
      <c r="V358" s="71" t="s">
        <v>1215</v>
      </c>
      <c r="W358" s="72">
        <v>20510</v>
      </c>
      <c r="X358" s="73">
        <v>43073</v>
      </c>
      <c r="Y358" s="74" t="s">
        <v>966</v>
      </c>
      <c r="Z358" s="74">
        <v>4600006612</v>
      </c>
      <c r="AA358" s="75">
        <f t="shared" si="5"/>
        <v>1</v>
      </c>
      <c r="AB358" s="70" t="s">
        <v>1499</v>
      </c>
      <c r="AC358" s="70" t="s">
        <v>61</v>
      </c>
      <c r="AD358" s="70"/>
      <c r="AE358" s="70" t="s">
        <v>1407</v>
      </c>
      <c r="AF358" s="76" t="s">
        <v>63</v>
      </c>
      <c r="AG358" s="65" t="s">
        <v>1210</v>
      </c>
    </row>
    <row r="359" spans="1:33" s="78" customFormat="1" ht="50.25" customHeight="1" x14ac:dyDescent="0.25">
      <c r="A359" s="61" t="s">
        <v>1806</v>
      </c>
      <c r="B359" s="62">
        <v>80111604</v>
      </c>
      <c r="C359" s="63" t="s">
        <v>1500</v>
      </c>
      <c r="D359" s="64">
        <v>43105</v>
      </c>
      <c r="E359" s="65" t="s">
        <v>814</v>
      </c>
      <c r="F359" s="66" t="s">
        <v>639</v>
      </c>
      <c r="G359" s="65" t="s">
        <v>241</v>
      </c>
      <c r="H359" s="67">
        <v>20824999.574999999</v>
      </c>
      <c r="I359" s="67">
        <v>20824999.574999999</v>
      </c>
      <c r="J359" s="66" t="s">
        <v>76</v>
      </c>
      <c r="K359" s="66" t="s">
        <v>68</v>
      </c>
      <c r="L359" s="62" t="s">
        <v>1407</v>
      </c>
      <c r="M359" s="62" t="s">
        <v>1206</v>
      </c>
      <c r="N359" s="68" t="s">
        <v>1229</v>
      </c>
      <c r="O359" s="69" t="s">
        <v>1408</v>
      </c>
      <c r="P359" s="65" t="s">
        <v>1223</v>
      </c>
      <c r="Q359" s="65"/>
      <c r="R359" s="65" t="s">
        <v>1231</v>
      </c>
      <c r="S359" s="65">
        <v>140050001</v>
      </c>
      <c r="T359" s="65" t="s">
        <v>1232</v>
      </c>
      <c r="U359" s="70"/>
      <c r="V359" s="71" t="s">
        <v>1215</v>
      </c>
      <c r="W359" s="72">
        <v>20520</v>
      </c>
      <c r="X359" s="73">
        <v>43073</v>
      </c>
      <c r="Y359" s="74" t="s">
        <v>966</v>
      </c>
      <c r="Z359" s="74">
        <v>4600006607</v>
      </c>
      <c r="AA359" s="75">
        <f t="shared" si="5"/>
        <v>1</v>
      </c>
      <c r="AB359" s="70" t="s">
        <v>1501</v>
      </c>
      <c r="AC359" s="70" t="s">
        <v>61</v>
      </c>
      <c r="AD359" s="70"/>
      <c r="AE359" s="70" t="s">
        <v>1407</v>
      </c>
      <c r="AF359" s="76" t="s">
        <v>63</v>
      </c>
      <c r="AG359" s="65" t="s">
        <v>1210</v>
      </c>
    </row>
    <row r="360" spans="1:33" s="78" customFormat="1" ht="50.25" customHeight="1" x14ac:dyDescent="0.25">
      <c r="A360" s="61" t="s">
        <v>1806</v>
      </c>
      <c r="B360" s="62">
        <v>70141700</v>
      </c>
      <c r="C360" s="63" t="s">
        <v>1502</v>
      </c>
      <c r="D360" s="64">
        <v>43160</v>
      </c>
      <c r="E360" s="65" t="s">
        <v>145</v>
      </c>
      <c r="F360" s="66" t="s">
        <v>47</v>
      </c>
      <c r="G360" s="65" t="s">
        <v>241</v>
      </c>
      <c r="H360" s="67"/>
      <c r="I360" s="67"/>
      <c r="J360" s="66" t="s">
        <v>76</v>
      </c>
      <c r="K360" s="66" t="s">
        <v>68</v>
      </c>
      <c r="L360" s="62" t="s">
        <v>1503</v>
      </c>
      <c r="M360" s="62" t="s">
        <v>1206</v>
      </c>
      <c r="N360" s="68" t="s">
        <v>1221</v>
      </c>
      <c r="O360" s="69" t="s">
        <v>1504</v>
      </c>
      <c r="P360" s="65" t="s">
        <v>1223</v>
      </c>
      <c r="Q360" s="65"/>
      <c r="R360" s="65"/>
      <c r="S360" s="65"/>
      <c r="T360" s="65"/>
      <c r="U360" s="70"/>
      <c r="V360" s="71" t="s">
        <v>1215</v>
      </c>
      <c r="W360" s="72"/>
      <c r="X360" s="73"/>
      <c r="Y360" s="74"/>
      <c r="Z360" s="74"/>
      <c r="AA360" s="75" t="str">
        <f t="shared" si="5"/>
        <v/>
      </c>
      <c r="AB360" s="70"/>
      <c r="AC360" s="70"/>
      <c r="AD360" s="70"/>
      <c r="AE360" s="70" t="e">
        <f>[3]!Tabla2[[#This Row],[Nombre completo]]</f>
        <v>#REF!</v>
      </c>
      <c r="AF360" s="76" t="s">
        <v>63</v>
      </c>
      <c r="AG360" s="65" t="s">
        <v>1210</v>
      </c>
    </row>
    <row r="361" spans="1:33" s="78" customFormat="1" ht="50.25" customHeight="1" x14ac:dyDescent="0.25">
      <c r="A361" s="61" t="s">
        <v>1806</v>
      </c>
      <c r="B361" s="62">
        <v>70141804</v>
      </c>
      <c r="C361" s="63" t="s">
        <v>1505</v>
      </c>
      <c r="D361" s="64">
        <v>43132</v>
      </c>
      <c r="E361" s="65" t="s">
        <v>1506</v>
      </c>
      <c r="F361" s="66" t="s">
        <v>47</v>
      </c>
      <c r="G361" s="65" t="s">
        <v>241</v>
      </c>
      <c r="H361" s="67">
        <v>3465215648</v>
      </c>
      <c r="I361" s="67">
        <v>1000000000</v>
      </c>
      <c r="J361" s="66" t="s">
        <v>76</v>
      </c>
      <c r="K361" s="66" t="s">
        <v>68</v>
      </c>
      <c r="L361" s="62" t="s">
        <v>1507</v>
      </c>
      <c r="M361" s="62" t="s">
        <v>1206</v>
      </c>
      <c r="N361" s="68" t="s">
        <v>1508</v>
      </c>
      <c r="O361" s="69" t="s">
        <v>1509</v>
      </c>
      <c r="P361" s="65" t="s">
        <v>1223</v>
      </c>
      <c r="Q361" s="65"/>
      <c r="R361" s="65" t="s">
        <v>1231</v>
      </c>
      <c r="S361" s="65"/>
      <c r="T361" s="65" t="s">
        <v>1232</v>
      </c>
      <c r="U361" s="70"/>
      <c r="V361" s="71" t="s">
        <v>1215</v>
      </c>
      <c r="W361" s="72">
        <v>20790</v>
      </c>
      <c r="X361" s="73">
        <v>43435</v>
      </c>
      <c r="Y361" s="74" t="s">
        <v>966</v>
      </c>
      <c r="Z361" s="74">
        <v>4600007016</v>
      </c>
      <c r="AA361" s="75">
        <f t="shared" si="5"/>
        <v>1</v>
      </c>
      <c r="AB361" s="70" t="s">
        <v>1510</v>
      </c>
      <c r="AC361" s="70" t="s">
        <v>61</v>
      </c>
      <c r="AD361" s="70" t="s">
        <v>1511</v>
      </c>
      <c r="AE361" s="70" t="e">
        <f>[3]!Tabla2[[#This Row],[Nombre completo]]</f>
        <v>#REF!</v>
      </c>
      <c r="AF361" s="76" t="s">
        <v>63</v>
      </c>
      <c r="AG361" s="65" t="s">
        <v>1210</v>
      </c>
    </row>
    <row r="362" spans="1:33" s="78" customFormat="1" ht="50.25" customHeight="1" x14ac:dyDescent="0.25">
      <c r="A362" s="61" t="s">
        <v>1806</v>
      </c>
      <c r="B362" s="62">
        <v>80111620</v>
      </c>
      <c r="C362" s="63" t="s">
        <v>1512</v>
      </c>
      <c r="D362" s="64">
        <v>43282</v>
      </c>
      <c r="E362" s="65" t="s">
        <v>1513</v>
      </c>
      <c r="F362" s="66" t="s">
        <v>1514</v>
      </c>
      <c r="G362" s="65" t="s">
        <v>241</v>
      </c>
      <c r="H362" s="67">
        <v>30000000</v>
      </c>
      <c r="I362" s="67">
        <v>30000000</v>
      </c>
      <c r="J362" s="66" t="s">
        <v>76</v>
      </c>
      <c r="K362" s="66" t="s">
        <v>68</v>
      </c>
      <c r="L362" s="62" t="s">
        <v>1515</v>
      </c>
      <c r="M362" s="62" t="s">
        <v>1206</v>
      </c>
      <c r="N362" s="68" t="s">
        <v>1207</v>
      </c>
      <c r="O362" s="69" t="s">
        <v>1516</v>
      </c>
      <c r="P362" s="65" t="s">
        <v>1223</v>
      </c>
      <c r="Q362" s="65" t="s">
        <v>1517</v>
      </c>
      <c r="R362" s="65" t="s">
        <v>1231</v>
      </c>
      <c r="S362" s="65">
        <v>140060001</v>
      </c>
      <c r="T362" s="65" t="s">
        <v>1232</v>
      </c>
      <c r="U362" s="70"/>
      <c r="V362" s="71">
        <v>8407</v>
      </c>
      <c r="W362" s="72">
        <v>21470</v>
      </c>
      <c r="X362" s="73"/>
      <c r="Y362" s="74"/>
      <c r="Z362" s="74"/>
      <c r="AA362" s="75">
        <f t="shared" si="5"/>
        <v>0</v>
      </c>
      <c r="AB362" s="70"/>
      <c r="AC362" s="70" t="s">
        <v>111</v>
      </c>
      <c r="AD362" s="70"/>
      <c r="AE362" s="70" t="s">
        <v>1518</v>
      </c>
      <c r="AF362" s="76" t="s">
        <v>63</v>
      </c>
      <c r="AG362" s="65" t="s">
        <v>1210</v>
      </c>
    </row>
    <row r="363" spans="1:33" s="78" customFormat="1" ht="50.25" customHeight="1" x14ac:dyDescent="0.25">
      <c r="A363" s="61" t="s">
        <v>1806</v>
      </c>
      <c r="B363" s="62">
        <v>80111620</v>
      </c>
      <c r="C363" s="63" t="s">
        <v>1519</v>
      </c>
      <c r="D363" s="64">
        <v>43282</v>
      </c>
      <c r="E363" s="65" t="s">
        <v>1513</v>
      </c>
      <c r="F363" s="66" t="s">
        <v>1520</v>
      </c>
      <c r="G363" s="65" t="s">
        <v>241</v>
      </c>
      <c r="H363" s="67">
        <v>30000000</v>
      </c>
      <c r="I363" s="67">
        <v>30000000</v>
      </c>
      <c r="J363" s="66" t="s">
        <v>76</v>
      </c>
      <c r="K363" s="66" t="s">
        <v>68</v>
      </c>
      <c r="L363" s="62" t="s">
        <v>1515</v>
      </c>
      <c r="M363" s="62" t="s">
        <v>1206</v>
      </c>
      <c r="N363" s="68" t="s">
        <v>1207</v>
      </c>
      <c r="O363" s="69" t="s">
        <v>1516</v>
      </c>
      <c r="P363" s="65" t="s">
        <v>1223</v>
      </c>
      <c r="Q363" s="65" t="s">
        <v>1517</v>
      </c>
      <c r="R363" s="65" t="s">
        <v>1231</v>
      </c>
      <c r="S363" s="65">
        <v>140060001</v>
      </c>
      <c r="T363" s="65" t="s">
        <v>1232</v>
      </c>
      <c r="U363" s="70"/>
      <c r="V363" s="71">
        <v>8486</v>
      </c>
      <c r="W363" s="72">
        <v>21471</v>
      </c>
      <c r="X363" s="73"/>
      <c r="Y363" s="74"/>
      <c r="Z363" s="74"/>
      <c r="AA363" s="75">
        <f t="shared" si="5"/>
        <v>0</v>
      </c>
      <c r="AB363" s="70"/>
      <c r="AC363" s="70" t="s">
        <v>111</v>
      </c>
      <c r="AD363" s="70"/>
      <c r="AE363" s="70" t="s">
        <v>1518</v>
      </c>
      <c r="AF363" s="76" t="s">
        <v>63</v>
      </c>
      <c r="AG363" s="65" t="s">
        <v>1210</v>
      </c>
    </row>
    <row r="364" spans="1:33" s="78" customFormat="1" ht="50.25" customHeight="1" x14ac:dyDescent="0.25">
      <c r="A364" s="61" t="s">
        <v>1806</v>
      </c>
      <c r="B364" s="62">
        <v>80111620</v>
      </c>
      <c r="C364" s="63" t="s">
        <v>1521</v>
      </c>
      <c r="D364" s="64">
        <v>43282</v>
      </c>
      <c r="E364" s="65" t="s">
        <v>1513</v>
      </c>
      <c r="F364" s="66" t="s">
        <v>1522</v>
      </c>
      <c r="G364" s="65" t="s">
        <v>241</v>
      </c>
      <c r="H364" s="67">
        <v>30000000</v>
      </c>
      <c r="I364" s="67">
        <v>30000000</v>
      </c>
      <c r="J364" s="66" t="s">
        <v>76</v>
      </c>
      <c r="K364" s="66" t="s">
        <v>68</v>
      </c>
      <c r="L364" s="62" t="s">
        <v>1515</v>
      </c>
      <c r="M364" s="62" t="s">
        <v>1206</v>
      </c>
      <c r="N364" s="68" t="s">
        <v>1207</v>
      </c>
      <c r="O364" s="69" t="s">
        <v>1516</v>
      </c>
      <c r="P364" s="65" t="s">
        <v>1223</v>
      </c>
      <c r="Q364" s="65" t="s">
        <v>1517</v>
      </c>
      <c r="R364" s="65" t="s">
        <v>1231</v>
      </c>
      <c r="S364" s="65">
        <v>140060001</v>
      </c>
      <c r="T364" s="65" t="s">
        <v>1232</v>
      </c>
      <c r="U364" s="70"/>
      <c r="V364" s="71">
        <v>8408</v>
      </c>
      <c r="W364" s="72">
        <v>21472</v>
      </c>
      <c r="X364" s="73"/>
      <c r="Y364" s="74"/>
      <c r="Z364" s="74"/>
      <c r="AA364" s="75">
        <f t="shared" si="5"/>
        <v>0</v>
      </c>
      <c r="AB364" s="70"/>
      <c r="AC364" s="70" t="s">
        <v>111</v>
      </c>
      <c r="AD364" s="70"/>
      <c r="AE364" s="70" t="s">
        <v>1518</v>
      </c>
      <c r="AF364" s="76" t="s">
        <v>63</v>
      </c>
      <c r="AG364" s="65" t="s">
        <v>1210</v>
      </c>
    </row>
    <row r="365" spans="1:33" s="78" customFormat="1" ht="50.25" customHeight="1" x14ac:dyDescent="0.25">
      <c r="A365" s="61" t="s">
        <v>1806</v>
      </c>
      <c r="B365" s="62">
        <v>80111620</v>
      </c>
      <c r="C365" s="63" t="s">
        <v>1523</v>
      </c>
      <c r="D365" s="64">
        <v>43282</v>
      </c>
      <c r="E365" s="65" t="s">
        <v>1513</v>
      </c>
      <c r="F365" s="66" t="s">
        <v>1524</v>
      </c>
      <c r="G365" s="65" t="s">
        <v>241</v>
      </c>
      <c r="H365" s="67">
        <v>30000000</v>
      </c>
      <c r="I365" s="67">
        <v>30000000</v>
      </c>
      <c r="J365" s="66" t="s">
        <v>76</v>
      </c>
      <c r="K365" s="66" t="s">
        <v>68</v>
      </c>
      <c r="L365" s="62" t="s">
        <v>1515</v>
      </c>
      <c r="M365" s="62" t="s">
        <v>1206</v>
      </c>
      <c r="N365" s="68" t="s">
        <v>1207</v>
      </c>
      <c r="O365" s="69" t="s">
        <v>1516</v>
      </c>
      <c r="P365" s="65" t="s">
        <v>1223</v>
      </c>
      <c r="Q365" s="65" t="s">
        <v>1517</v>
      </c>
      <c r="R365" s="65" t="s">
        <v>1231</v>
      </c>
      <c r="S365" s="65">
        <v>140060001</v>
      </c>
      <c r="T365" s="65" t="s">
        <v>1232</v>
      </c>
      <c r="U365" s="70"/>
      <c r="V365" s="71">
        <v>8499</v>
      </c>
      <c r="W365" s="72">
        <v>21473</v>
      </c>
      <c r="X365" s="73"/>
      <c r="Y365" s="74"/>
      <c r="Z365" s="74"/>
      <c r="AA365" s="75">
        <f t="shared" si="5"/>
        <v>0</v>
      </c>
      <c r="AB365" s="70"/>
      <c r="AC365" s="70" t="s">
        <v>111</v>
      </c>
      <c r="AD365" s="70"/>
      <c r="AE365" s="70" t="s">
        <v>1518</v>
      </c>
      <c r="AF365" s="76" t="s">
        <v>63</v>
      </c>
      <c r="AG365" s="65" t="s">
        <v>1210</v>
      </c>
    </row>
    <row r="366" spans="1:33" s="78" customFormat="1" ht="50.25" customHeight="1" x14ac:dyDescent="0.25">
      <c r="A366" s="61" t="s">
        <v>1806</v>
      </c>
      <c r="B366" s="62">
        <v>80111620</v>
      </c>
      <c r="C366" s="63" t="s">
        <v>1525</v>
      </c>
      <c r="D366" s="64">
        <v>43282</v>
      </c>
      <c r="E366" s="65" t="s">
        <v>1513</v>
      </c>
      <c r="F366" s="66" t="s">
        <v>1526</v>
      </c>
      <c r="G366" s="65" t="s">
        <v>241</v>
      </c>
      <c r="H366" s="67">
        <v>30000000</v>
      </c>
      <c r="I366" s="67">
        <v>30000000</v>
      </c>
      <c r="J366" s="66" t="s">
        <v>76</v>
      </c>
      <c r="K366" s="66" t="s">
        <v>68</v>
      </c>
      <c r="L366" s="62" t="s">
        <v>1515</v>
      </c>
      <c r="M366" s="62" t="s">
        <v>1206</v>
      </c>
      <c r="N366" s="68" t="s">
        <v>1207</v>
      </c>
      <c r="O366" s="69" t="s">
        <v>1516</v>
      </c>
      <c r="P366" s="65" t="s">
        <v>1223</v>
      </c>
      <c r="Q366" s="65" t="s">
        <v>1517</v>
      </c>
      <c r="R366" s="65" t="s">
        <v>1231</v>
      </c>
      <c r="S366" s="65">
        <v>140060001</v>
      </c>
      <c r="T366" s="65" t="s">
        <v>1232</v>
      </c>
      <c r="U366" s="70"/>
      <c r="V366" s="71">
        <v>8446</v>
      </c>
      <c r="W366" s="72">
        <v>21474</v>
      </c>
      <c r="X366" s="73"/>
      <c r="Y366" s="74"/>
      <c r="Z366" s="74"/>
      <c r="AA366" s="75">
        <f t="shared" si="5"/>
        <v>0</v>
      </c>
      <c r="AB366" s="70"/>
      <c r="AC366" s="70" t="s">
        <v>111</v>
      </c>
      <c r="AD366" s="70"/>
      <c r="AE366" s="70" t="s">
        <v>1518</v>
      </c>
      <c r="AF366" s="76" t="s">
        <v>63</v>
      </c>
      <c r="AG366" s="65" t="s">
        <v>1210</v>
      </c>
    </row>
    <row r="367" spans="1:33" s="78" customFormat="1" ht="50.25" customHeight="1" x14ac:dyDescent="0.25">
      <c r="A367" s="61" t="s">
        <v>1806</v>
      </c>
      <c r="B367" s="62">
        <v>80111620</v>
      </c>
      <c r="C367" s="63" t="s">
        <v>1527</v>
      </c>
      <c r="D367" s="64">
        <v>43282</v>
      </c>
      <c r="E367" s="65" t="s">
        <v>1513</v>
      </c>
      <c r="F367" s="66" t="s">
        <v>1528</v>
      </c>
      <c r="G367" s="65" t="s">
        <v>241</v>
      </c>
      <c r="H367" s="67">
        <v>30000000</v>
      </c>
      <c r="I367" s="67">
        <v>30000000</v>
      </c>
      <c r="J367" s="66" t="s">
        <v>76</v>
      </c>
      <c r="K367" s="66" t="s">
        <v>68</v>
      </c>
      <c r="L367" s="62" t="s">
        <v>1515</v>
      </c>
      <c r="M367" s="62" t="s">
        <v>1206</v>
      </c>
      <c r="N367" s="68" t="s">
        <v>1207</v>
      </c>
      <c r="O367" s="69" t="s">
        <v>1516</v>
      </c>
      <c r="P367" s="65" t="s">
        <v>1223</v>
      </c>
      <c r="Q367" s="65" t="s">
        <v>1517</v>
      </c>
      <c r="R367" s="65" t="s">
        <v>1231</v>
      </c>
      <c r="S367" s="65">
        <v>140060001</v>
      </c>
      <c r="T367" s="65" t="s">
        <v>1232</v>
      </c>
      <c r="U367" s="70"/>
      <c r="V367" s="71">
        <v>8500</v>
      </c>
      <c r="W367" s="72">
        <v>21475</v>
      </c>
      <c r="X367" s="73"/>
      <c r="Y367" s="74"/>
      <c r="Z367" s="74"/>
      <c r="AA367" s="75">
        <f t="shared" si="5"/>
        <v>0</v>
      </c>
      <c r="AB367" s="70"/>
      <c r="AC367" s="70" t="s">
        <v>111</v>
      </c>
      <c r="AD367" s="70"/>
      <c r="AE367" s="70" t="s">
        <v>1518</v>
      </c>
      <c r="AF367" s="76" t="s">
        <v>63</v>
      </c>
      <c r="AG367" s="65" t="s">
        <v>1210</v>
      </c>
    </row>
    <row r="368" spans="1:33" s="78" customFormat="1" ht="50.25" customHeight="1" x14ac:dyDescent="0.25">
      <c r="A368" s="61" t="s">
        <v>1806</v>
      </c>
      <c r="B368" s="62">
        <v>80111620</v>
      </c>
      <c r="C368" s="63" t="s">
        <v>1529</v>
      </c>
      <c r="D368" s="64">
        <v>43282</v>
      </c>
      <c r="E368" s="65" t="s">
        <v>1513</v>
      </c>
      <c r="F368" s="66" t="s">
        <v>1530</v>
      </c>
      <c r="G368" s="65" t="s">
        <v>241</v>
      </c>
      <c r="H368" s="67">
        <v>30000000</v>
      </c>
      <c r="I368" s="67">
        <v>30000000</v>
      </c>
      <c r="J368" s="66" t="s">
        <v>76</v>
      </c>
      <c r="K368" s="66" t="s">
        <v>68</v>
      </c>
      <c r="L368" s="62" t="s">
        <v>1515</v>
      </c>
      <c r="M368" s="62" t="s">
        <v>1206</v>
      </c>
      <c r="N368" s="68" t="s">
        <v>1207</v>
      </c>
      <c r="O368" s="69" t="s">
        <v>1516</v>
      </c>
      <c r="P368" s="65" t="s">
        <v>1223</v>
      </c>
      <c r="Q368" s="65" t="s">
        <v>1517</v>
      </c>
      <c r="R368" s="65" t="s">
        <v>1231</v>
      </c>
      <c r="S368" s="65">
        <v>140060001</v>
      </c>
      <c r="T368" s="65" t="s">
        <v>1232</v>
      </c>
      <c r="U368" s="70"/>
      <c r="V368" s="71">
        <v>8501</v>
      </c>
      <c r="W368" s="72">
        <v>21478</v>
      </c>
      <c r="X368" s="73"/>
      <c r="Y368" s="74"/>
      <c r="Z368" s="74"/>
      <c r="AA368" s="75">
        <f t="shared" si="5"/>
        <v>0</v>
      </c>
      <c r="AB368" s="70"/>
      <c r="AC368" s="70" t="s">
        <v>111</v>
      </c>
      <c r="AD368" s="70"/>
      <c r="AE368" s="70" t="s">
        <v>1518</v>
      </c>
      <c r="AF368" s="76" t="s">
        <v>63</v>
      </c>
      <c r="AG368" s="65" t="s">
        <v>1210</v>
      </c>
    </row>
    <row r="369" spans="1:33" s="78" customFormat="1" ht="50.25" customHeight="1" x14ac:dyDescent="0.25">
      <c r="A369" s="61" t="s">
        <v>1806</v>
      </c>
      <c r="B369" s="62">
        <v>80111620</v>
      </c>
      <c r="C369" s="63" t="s">
        <v>1531</v>
      </c>
      <c r="D369" s="64">
        <v>43282</v>
      </c>
      <c r="E369" s="65" t="s">
        <v>1513</v>
      </c>
      <c r="F369" s="66" t="s">
        <v>1532</v>
      </c>
      <c r="G369" s="65" t="s">
        <v>241</v>
      </c>
      <c r="H369" s="67">
        <v>30000000</v>
      </c>
      <c r="I369" s="67">
        <v>30000000</v>
      </c>
      <c r="J369" s="66" t="s">
        <v>76</v>
      </c>
      <c r="K369" s="66" t="s">
        <v>68</v>
      </c>
      <c r="L369" s="62" t="s">
        <v>1515</v>
      </c>
      <c r="M369" s="62" t="s">
        <v>1206</v>
      </c>
      <c r="N369" s="68" t="s">
        <v>1207</v>
      </c>
      <c r="O369" s="69" t="s">
        <v>1516</v>
      </c>
      <c r="P369" s="65" t="s">
        <v>1223</v>
      </c>
      <c r="Q369" s="65" t="s">
        <v>1517</v>
      </c>
      <c r="R369" s="65" t="s">
        <v>1231</v>
      </c>
      <c r="S369" s="65">
        <v>140060001</v>
      </c>
      <c r="T369" s="65" t="s">
        <v>1232</v>
      </c>
      <c r="U369" s="70"/>
      <c r="V369" s="71">
        <v>8403</v>
      </c>
      <c r="W369" s="72">
        <v>21477</v>
      </c>
      <c r="X369" s="73"/>
      <c r="Y369" s="74"/>
      <c r="Z369" s="74"/>
      <c r="AA369" s="75">
        <f t="shared" si="5"/>
        <v>0</v>
      </c>
      <c r="AB369" s="70"/>
      <c r="AC369" s="70" t="s">
        <v>111</v>
      </c>
      <c r="AD369" s="70"/>
      <c r="AE369" s="70" t="s">
        <v>1518</v>
      </c>
      <c r="AF369" s="76" t="s">
        <v>63</v>
      </c>
      <c r="AG369" s="65" t="s">
        <v>1210</v>
      </c>
    </row>
    <row r="370" spans="1:33" s="78" customFormat="1" ht="50.25" customHeight="1" x14ac:dyDescent="0.25">
      <c r="A370" s="61" t="s">
        <v>1806</v>
      </c>
      <c r="B370" s="62">
        <v>80111620</v>
      </c>
      <c r="C370" s="63" t="s">
        <v>1533</v>
      </c>
      <c r="D370" s="64">
        <v>43282</v>
      </c>
      <c r="E370" s="65" t="s">
        <v>1513</v>
      </c>
      <c r="F370" s="66" t="s">
        <v>1534</v>
      </c>
      <c r="G370" s="65" t="s">
        <v>241</v>
      </c>
      <c r="H370" s="67">
        <v>30000000</v>
      </c>
      <c r="I370" s="67">
        <v>30000000</v>
      </c>
      <c r="J370" s="66" t="s">
        <v>76</v>
      </c>
      <c r="K370" s="66" t="s">
        <v>68</v>
      </c>
      <c r="L370" s="62" t="s">
        <v>1515</v>
      </c>
      <c r="M370" s="62" t="s">
        <v>1206</v>
      </c>
      <c r="N370" s="68" t="s">
        <v>1207</v>
      </c>
      <c r="O370" s="69" t="s">
        <v>1516</v>
      </c>
      <c r="P370" s="65" t="s">
        <v>1223</v>
      </c>
      <c r="Q370" s="65" t="s">
        <v>1517</v>
      </c>
      <c r="R370" s="65" t="s">
        <v>1231</v>
      </c>
      <c r="S370" s="65">
        <v>140060001</v>
      </c>
      <c r="T370" s="65" t="s">
        <v>1232</v>
      </c>
      <c r="U370" s="70"/>
      <c r="V370" s="71">
        <v>8502</v>
      </c>
      <c r="W370" s="72">
        <v>21479</v>
      </c>
      <c r="X370" s="73"/>
      <c r="Y370" s="74"/>
      <c r="Z370" s="74"/>
      <c r="AA370" s="75">
        <f t="shared" si="5"/>
        <v>0</v>
      </c>
      <c r="AB370" s="70"/>
      <c r="AC370" s="70" t="s">
        <v>111</v>
      </c>
      <c r="AD370" s="70"/>
      <c r="AE370" s="70" t="s">
        <v>1518</v>
      </c>
      <c r="AF370" s="76" t="s">
        <v>63</v>
      </c>
      <c r="AG370" s="65" t="s">
        <v>1210</v>
      </c>
    </row>
    <row r="371" spans="1:33" s="78" customFormat="1" ht="50.25" customHeight="1" x14ac:dyDescent="0.25">
      <c r="A371" s="61" t="s">
        <v>1806</v>
      </c>
      <c r="B371" s="62">
        <v>80111620</v>
      </c>
      <c r="C371" s="63" t="s">
        <v>1535</v>
      </c>
      <c r="D371" s="64">
        <v>43282</v>
      </c>
      <c r="E371" s="65" t="s">
        <v>1513</v>
      </c>
      <c r="F371" s="66" t="s">
        <v>1536</v>
      </c>
      <c r="G371" s="65" t="s">
        <v>241</v>
      </c>
      <c r="H371" s="67">
        <v>30000000</v>
      </c>
      <c r="I371" s="67">
        <v>30000000</v>
      </c>
      <c r="J371" s="66" t="s">
        <v>76</v>
      </c>
      <c r="K371" s="66" t="s">
        <v>68</v>
      </c>
      <c r="L371" s="62" t="s">
        <v>1515</v>
      </c>
      <c r="M371" s="62" t="s">
        <v>1206</v>
      </c>
      <c r="N371" s="68" t="s">
        <v>1207</v>
      </c>
      <c r="O371" s="69" t="s">
        <v>1516</v>
      </c>
      <c r="P371" s="65" t="s">
        <v>1223</v>
      </c>
      <c r="Q371" s="65" t="s">
        <v>1517</v>
      </c>
      <c r="R371" s="65" t="s">
        <v>1231</v>
      </c>
      <c r="S371" s="65">
        <v>140060001</v>
      </c>
      <c r="T371" s="65" t="s">
        <v>1232</v>
      </c>
      <c r="U371" s="70"/>
      <c r="V371" s="71">
        <v>8487</v>
      </c>
      <c r="W371" s="72">
        <v>21480</v>
      </c>
      <c r="X371" s="73"/>
      <c r="Y371" s="74"/>
      <c r="Z371" s="74"/>
      <c r="AA371" s="75">
        <f t="shared" si="5"/>
        <v>0</v>
      </c>
      <c r="AB371" s="70"/>
      <c r="AC371" s="70" t="s">
        <v>111</v>
      </c>
      <c r="AD371" s="70"/>
      <c r="AE371" s="70" t="s">
        <v>1518</v>
      </c>
      <c r="AF371" s="76" t="s">
        <v>63</v>
      </c>
      <c r="AG371" s="65" t="s">
        <v>1210</v>
      </c>
    </row>
    <row r="372" spans="1:33" s="78" customFormat="1" ht="50.25" customHeight="1" x14ac:dyDescent="0.25">
      <c r="A372" s="61" t="s">
        <v>1806</v>
      </c>
      <c r="B372" s="62">
        <v>80111620</v>
      </c>
      <c r="C372" s="63" t="s">
        <v>1537</v>
      </c>
      <c r="D372" s="64">
        <v>43282</v>
      </c>
      <c r="E372" s="65" t="s">
        <v>1513</v>
      </c>
      <c r="F372" s="66" t="s">
        <v>1538</v>
      </c>
      <c r="G372" s="65" t="s">
        <v>241</v>
      </c>
      <c r="H372" s="67">
        <v>30000000</v>
      </c>
      <c r="I372" s="67">
        <v>30000000</v>
      </c>
      <c r="J372" s="66" t="s">
        <v>76</v>
      </c>
      <c r="K372" s="66" t="s">
        <v>68</v>
      </c>
      <c r="L372" s="62" t="s">
        <v>1515</v>
      </c>
      <c r="M372" s="62" t="s">
        <v>1206</v>
      </c>
      <c r="N372" s="68" t="s">
        <v>1207</v>
      </c>
      <c r="O372" s="69" t="s">
        <v>1516</v>
      </c>
      <c r="P372" s="65" t="s">
        <v>1223</v>
      </c>
      <c r="Q372" s="65" t="s">
        <v>1517</v>
      </c>
      <c r="R372" s="65" t="s">
        <v>1231</v>
      </c>
      <c r="S372" s="65">
        <v>140060001</v>
      </c>
      <c r="T372" s="65" t="s">
        <v>1232</v>
      </c>
      <c r="U372" s="70"/>
      <c r="V372" s="71">
        <v>8425</v>
      </c>
      <c r="W372" s="72">
        <v>21481</v>
      </c>
      <c r="X372" s="73"/>
      <c r="Y372" s="74"/>
      <c r="Z372" s="74"/>
      <c r="AA372" s="75">
        <f t="shared" si="5"/>
        <v>0</v>
      </c>
      <c r="AB372" s="70"/>
      <c r="AC372" s="70" t="s">
        <v>111</v>
      </c>
      <c r="AD372" s="70"/>
      <c r="AE372" s="70" t="s">
        <v>1518</v>
      </c>
      <c r="AF372" s="76" t="s">
        <v>63</v>
      </c>
      <c r="AG372" s="65" t="s">
        <v>1210</v>
      </c>
    </row>
    <row r="373" spans="1:33" s="78" customFormat="1" ht="50.25" customHeight="1" x14ac:dyDescent="0.25">
      <c r="A373" s="61" t="s">
        <v>1806</v>
      </c>
      <c r="B373" s="62">
        <v>80111620</v>
      </c>
      <c r="C373" s="63" t="s">
        <v>1539</v>
      </c>
      <c r="D373" s="64">
        <v>43282</v>
      </c>
      <c r="E373" s="65" t="s">
        <v>1513</v>
      </c>
      <c r="F373" s="66" t="s">
        <v>1540</v>
      </c>
      <c r="G373" s="65" t="s">
        <v>241</v>
      </c>
      <c r="H373" s="67">
        <v>30000000</v>
      </c>
      <c r="I373" s="67">
        <v>30000000</v>
      </c>
      <c r="J373" s="66" t="s">
        <v>76</v>
      </c>
      <c r="K373" s="66" t="s">
        <v>68</v>
      </c>
      <c r="L373" s="62" t="s">
        <v>1515</v>
      </c>
      <c r="M373" s="62" t="s">
        <v>1206</v>
      </c>
      <c r="N373" s="68" t="s">
        <v>1207</v>
      </c>
      <c r="O373" s="69" t="s">
        <v>1516</v>
      </c>
      <c r="P373" s="65" t="s">
        <v>1223</v>
      </c>
      <c r="Q373" s="65" t="s">
        <v>1517</v>
      </c>
      <c r="R373" s="65" t="s">
        <v>1231</v>
      </c>
      <c r="S373" s="65">
        <v>140060001</v>
      </c>
      <c r="T373" s="65" t="s">
        <v>1232</v>
      </c>
      <c r="U373" s="70"/>
      <c r="V373" s="71">
        <v>8426</v>
      </c>
      <c r="W373" s="72">
        <v>21482</v>
      </c>
      <c r="X373" s="73"/>
      <c r="Y373" s="74"/>
      <c r="Z373" s="74"/>
      <c r="AA373" s="75">
        <f t="shared" si="5"/>
        <v>0</v>
      </c>
      <c r="AB373" s="70"/>
      <c r="AC373" s="70" t="s">
        <v>111</v>
      </c>
      <c r="AD373" s="70"/>
      <c r="AE373" s="70" t="s">
        <v>1518</v>
      </c>
      <c r="AF373" s="76" t="s">
        <v>63</v>
      </c>
      <c r="AG373" s="65" t="s">
        <v>1210</v>
      </c>
    </row>
    <row r="374" spans="1:33" s="78" customFormat="1" ht="50.25" customHeight="1" x14ac:dyDescent="0.25">
      <c r="A374" s="61" t="s">
        <v>1806</v>
      </c>
      <c r="B374" s="62">
        <v>80111620</v>
      </c>
      <c r="C374" s="63" t="s">
        <v>1541</v>
      </c>
      <c r="D374" s="64">
        <v>43282</v>
      </c>
      <c r="E374" s="65" t="s">
        <v>1513</v>
      </c>
      <c r="F374" s="66" t="s">
        <v>1542</v>
      </c>
      <c r="G374" s="65" t="s">
        <v>241</v>
      </c>
      <c r="H374" s="67">
        <v>30000000</v>
      </c>
      <c r="I374" s="67">
        <v>30000000</v>
      </c>
      <c r="J374" s="66" t="s">
        <v>76</v>
      </c>
      <c r="K374" s="66" t="s">
        <v>68</v>
      </c>
      <c r="L374" s="62" t="s">
        <v>1515</v>
      </c>
      <c r="M374" s="62" t="s">
        <v>1206</v>
      </c>
      <c r="N374" s="68" t="s">
        <v>1207</v>
      </c>
      <c r="O374" s="69" t="s">
        <v>1516</v>
      </c>
      <c r="P374" s="65" t="s">
        <v>1223</v>
      </c>
      <c r="Q374" s="65" t="s">
        <v>1517</v>
      </c>
      <c r="R374" s="65" t="s">
        <v>1231</v>
      </c>
      <c r="S374" s="65">
        <v>140060001</v>
      </c>
      <c r="T374" s="65" t="s">
        <v>1232</v>
      </c>
      <c r="U374" s="70"/>
      <c r="V374" s="71">
        <v>8449</v>
      </c>
      <c r="W374" s="72">
        <v>21483</v>
      </c>
      <c r="X374" s="73"/>
      <c r="Y374" s="74"/>
      <c r="Z374" s="74"/>
      <c r="AA374" s="75">
        <f t="shared" si="5"/>
        <v>0</v>
      </c>
      <c r="AB374" s="70"/>
      <c r="AC374" s="70" t="s">
        <v>111</v>
      </c>
      <c r="AD374" s="70"/>
      <c r="AE374" s="70" t="s">
        <v>1518</v>
      </c>
      <c r="AF374" s="76" t="s">
        <v>63</v>
      </c>
      <c r="AG374" s="65" t="s">
        <v>1210</v>
      </c>
    </row>
    <row r="375" spans="1:33" s="78" customFormat="1" ht="50.25" customHeight="1" x14ac:dyDescent="0.25">
      <c r="A375" s="61" t="s">
        <v>1806</v>
      </c>
      <c r="B375" s="62">
        <v>80111620</v>
      </c>
      <c r="C375" s="63" t="s">
        <v>1543</v>
      </c>
      <c r="D375" s="64">
        <v>43282</v>
      </c>
      <c r="E375" s="65" t="s">
        <v>1513</v>
      </c>
      <c r="F375" s="66" t="s">
        <v>1544</v>
      </c>
      <c r="G375" s="65" t="s">
        <v>241</v>
      </c>
      <c r="H375" s="67">
        <v>30000000</v>
      </c>
      <c r="I375" s="67">
        <v>30000000</v>
      </c>
      <c r="J375" s="66" t="s">
        <v>76</v>
      </c>
      <c r="K375" s="66" t="s">
        <v>68</v>
      </c>
      <c r="L375" s="62" t="s">
        <v>1515</v>
      </c>
      <c r="M375" s="62" t="s">
        <v>1206</v>
      </c>
      <c r="N375" s="68" t="s">
        <v>1207</v>
      </c>
      <c r="O375" s="69" t="s">
        <v>1516</v>
      </c>
      <c r="P375" s="65" t="s">
        <v>1223</v>
      </c>
      <c r="Q375" s="65" t="s">
        <v>1517</v>
      </c>
      <c r="R375" s="65" t="s">
        <v>1231</v>
      </c>
      <c r="S375" s="65">
        <v>140060001</v>
      </c>
      <c r="T375" s="65" t="s">
        <v>1232</v>
      </c>
      <c r="U375" s="70"/>
      <c r="V375" s="71">
        <v>8488</v>
      </c>
      <c r="W375" s="72">
        <v>21483</v>
      </c>
      <c r="X375" s="73"/>
      <c r="Y375" s="74"/>
      <c r="Z375" s="74"/>
      <c r="AA375" s="75">
        <f t="shared" si="5"/>
        <v>0</v>
      </c>
      <c r="AB375" s="70"/>
      <c r="AC375" s="70" t="s">
        <v>111</v>
      </c>
      <c r="AD375" s="70"/>
      <c r="AE375" s="70" t="s">
        <v>1518</v>
      </c>
      <c r="AF375" s="76" t="s">
        <v>63</v>
      </c>
      <c r="AG375" s="65" t="s">
        <v>1210</v>
      </c>
    </row>
    <row r="376" spans="1:33" s="78" customFormat="1" ht="50.25" customHeight="1" x14ac:dyDescent="0.25">
      <c r="A376" s="61" t="s">
        <v>1806</v>
      </c>
      <c r="B376" s="62">
        <v>80111620</v>
      </c>
      <c r="C376" s="63" t="s">
        <v>1545</v>
      </c>
      <c r="D376" s="64">
        <v>43282</v>
      </c>
      <c r="E376" s="65" t="s">
        <v>1513</v>
      </c>
      <c r="F376" s="66" t="s">
        <v>1546</v>
      </c>
      <c r="G376" s="65" t="s">
        <v>241</v>
      </c>
      <c r="H376" s="67">
        <v>30000000</v>
      </c>
      <c r="I376" s="67">
        <v>30000000</v>
      </c>
      <c r="J376" s="66" t="s">
        <v>76</v>
      </c>
      <c r="K376" s="66" t="s">
        <v>68</v>
      </c>
      <c r="L376" s="62" t="s">
        <v>1515</v>
      </c>
      <c r="M376" s="62" t="s">
        <v>1206</v>
      </c>
      <c r="N376" s="68" t="s">
        <v>1207</v>
      </c>
      <c r="O376" s="69" t="s">
        <v>1516</v>
      </c>
      <c r="P376" s="65" t="s">
        <v>1223</v>
      </c>
      <c r="Q376" s="65" t="s">
        <v>1517</v>
      </c>
      <c r="R376" s="65" t="s">
        <v>1231</v>
      </c>
      <c r="S376" s="65">
        <v>140060001</v>
      </c>
      <c r="T376" s="65" t="s">
        <v>1232</v>
      </c>
      <c r="U376" s="70"/>
      <c r="V376" s="71">
        <v>8387</v>
      </c>
      <c r="W376" s="72">
        <v>21485</v>
      </c>
      <c r="X376" s="73"/>
      <c r="Y376" s="74"/>
      <c r="Z376" s="74"/>
      <c r="AA376" s="75">
        <f t="shared" si="5"/>
        <v>0</v>
      </c>
      <c r="AB376" s="70"/>
      <c r="AC376" s="70" t="s">
        <v>111</v>
      </c>
      <c r="AD376" s="70"/>
      <c r="AE376" s="70" t="s">
        <v>1518</v>
      </c>
      <c r="AF376" s="76" t="s">
        <v>63</v>
      </c>
      <c r="AG376" s="65" t="s">
        <v>1210</v>
      </c>
    </row>
    <row r="377" spans="1:33" s="78" customFormat="1" ht="50.25" customHeight="1" x14ac:dyDescent="0.25">
      <c r="A377" s="61" t="s">
        <v>1806</v>
      </c>
      <c r="B377" s="62">
        <v>80111620</v>
      </c>
      <c r="C377" s="63" t="s">
        <v>1547</v>
      </c>
      <c r="D377" s="64">
        <v>43282</v>
      </c>
      <c r="E377" s="65" t="s">
        <v>1513</v>
      </c>
      <c r="F377" s="66" t="s">
        <v>1548</v>
      </c>
      <c r="G377" s="65" t="s">
        <v>241</v>
      </c>
      <c r="H377" s="67">
        <v>30000000</v>
      </c>
      <c r="I377" s="67">
        <v>30000000</v>
      </c>
      <c r="J377" s="66" t="s">
        <v>76</v>
      </c>
      <c r="K377" s="66" t="s">
        <v>68</v>
      </c>
      <c r="L377" s="62" t="s">
        <v>1515</v>
      </c>
      <c r="M377" s="62" t="s">
        <v>1206</v>
      </c>
      <c r="N377" s="68" t="s">
        <v>1207</v>
      </c>
      <c r="O377" s="69" t="s">
        <v>1516</v>
      </c>
      <c r="P377" s="65" t="s">
        <v>1223</v>
      </c>
      <c r="Q377" s="65" t="s">
        <v>1517</v>
      </c>
      <c r="R377" s="65" t="s">
        <v>1231</v>
      </c>
      <c r="S377" s="65">
        <v>140060001</v>
      </c>
      <c r="T377" s="65" t="s">
        <v>1232</v>
      </c>
      <c r="U377" s="70"/>
      <c r="V377" s="71">
        <v>8473</v>
      </c>
      <c r="W377" s="72">
        <v>21486</v>
      </c>
      <c r="X377" s="73"/>
      <c r="Y377" s="74"/>
      <c r="Z377" s="74"/>
      <c r="AA377" s="75">
        <f t="shared" si="5"/>
        <v>0</v>
      </c>
      <c r="AB377" s="70"/>
      <c r="AC377" s="70" t="s">
        <v>111</v>
      </c>
      <c r="AD377" s="70"/>
      <c r="AE377" s="70" t="s">
        <v>1518</v>
      </c>
      <c r="AF377" s="76" t="s">
        <v>63</v>
      </c>
      <c r="AG377" s="65" t="s">
        <v>1210</v>
      </c>
    </row>
    <row r="378" spans="1:33" s="78" customFormat="1" ht="50.25" customHeight="1" x14ac:dyDescent="0.25">
      <c r="A378" s="61" t="s">
        <v>1806</v>
      </c>
      <c r="B378" s="62">
        <v>80111620</v>
      </c>
      <c r="C378" s="63" t="s">
        <v>1549</v>
      </c>
      <c r="D378" s="64">
        <v>43282</v>
      </c>
      <c r="E378" s="65" t="s">
        <v>1513</v>
      </c>
      <c r="F378" s="66" t="s">
        <v>1550</v>
      </c>
      <c r="G378" s="65" t="s">
        <v>241</v>
      </c>
      <c r="H378" s="67">
        <v>30000000</v>
      </c>
      <c r="I378" s="67">
        <v>30000000</v>
      </c>
      <c r="J378" s="66" t="s">
        <v>76</v>
      </c>
      <c r="K378" s="66" t="s">
        <v>68</v>
      </c>
      <c r="L378" s="62" t="s">
        <v>1515</v>
      </c>
      <c r="M378" s="62" t="s">
        <v>1206</v>
      </c>
      <c r="N378" s="68" t="s">
        <v>1207</v>
      </c>
      <c r="O378" s="69" t="s">
        <v>1516</v>
      </c>
      <c r="P378" s="65" t="s">
        <v>1223</v>
      </c>
      <c r="Q378" s="65" t="s">
        <v>1517</v>
      </c>
      <c r="R378" s="65" t="s">
        <v>1231</v>
      </c>
      <c r="S378" s="65">
        <v>140060001</v>
      </c>
      <c r="T378" s="65" t="s">
        <v>1232</v>
      </c>
      <c r="U378" s="70"/>
      <c r="V378" s="71">
        <v>8394</v>
      </c>
      <c r="W378" s="72">
        <v>21487</v>
      </c>
      <c r="X378" s="73"/>
      <c r="Y378" s="74"/>
      <c r="Z378" s="74"/>
      <c r="AA378" s="75">
        <f t="shared" si="5"/>
        <v>0</v>
      </c>
      <c r="AB378" s="70"/>
      <c r="AC378" s="70" t="s">
        <v>111</v>
      </c>
      <c r="AD378" s="70"/>
      <c r="AE378" s="70" t="s">
        <v>1518</v>
      </c>
      <c r="AF378" s="76" t="s">
        <v>63</v>
      </c>
      <c r="AG378" s="65" t="s">
        <v>1210</v>
      </c>
    </row>
    <row r="379" spans="1:33" s="78" customFormat="1" ht="50.25" customHeight="1" x14ac:dyDescent="0.25">
      <c r="A379" s="61" t="s">
        <v>1806</v>
      </c>
      <c r="B379" s="62">
        <v>80111620</v>
      </c>
      <c r="C379" s="63" t="s">
        <v>1551</v>
      </c>
      <c r="D379" s="64">
        <v>43282</v>
      </c>
      <c r="E379" s="65" t="s">
        <v>1513</v>
      </c>
      <c r="F379" s="66" t="s">
        <v>1552</v>
      </c>
      <c r="G379" s="65" t="s">
        <v>241</v>
      </c>
      <c r="H379" s="67">
        <v>30000000</v>
      </c>
      <c r="I379" s="67">
        <v>30000000</v>
      </c>
      <c r="J379" s="66" t="s">
        <v>76</v>
      </c>
      <c r="K379" s="66" t="s">
        <v>68</v>
      </c>
      <c r="L379" s="62" t="s">
        <v>1515</v>
      </c>
      <c r="M379" s="62" t="s">
        <v>1206</v>
      </c>
      <c r="N379" s="68" t="s">
        <v>1207</v>
      </c>
      <c r="O379" s="69" t="s">
        <v>1516</v>
      </c>
      <c r="P379" s="65" t="s">
        <v>1223</v>
      </c>
      <c r="Q379" s="65" t="s">
        <v>1517</v>
      </c>
      <c r="R379" s="65" t="s">
        <v>1231</v>
      </c>
      <c r="S379" s="65">
        <v>140060001</v>
      </c>
      <c r="T379" s="65" t="s">
        <v>1232</v>
      </c>
      <c r="U379" s="70"/>
      <c r="V379" s="71">
        <v>8416</v>
      </c>
      <c r="W379" s="72">
        <v>21488</v>
      </c>
      <c r="X379" s="73"/>
      <c r="Y379" s="74"/>
      <c r="Z379" s="74"/>
      <c r="AA379" s="75">
        <f t="shared" si="5"/>
        <v>0</v>
      </c>
      <c r="AB379" s="70"/>
      <c r="AC379" s="70" t="s">
        <v>111</v>
      </c>
      <c r="AD379" s="70"/>
      <c r="AE379" s="70" t="s">
        <v>1518</v>
      </c>
      <c r="AF379" s="76" t="s">
        <v>63</v>
      </c>
      <c r="AG379" s="65" t="s">
        <v>1210</v>
      </c>
    </row>
    <row r="380" spans="1:33" s="78" customFormat="1" ht="50.25" customHeight="1" x14ac:dyDescent="0.25">
      <c r="A380" s="61" t="s">
        <v>1806</v>
      </c>
      <c r="B380" s="62">
        <v>80111620</v>
      </c>
      <c r="C380" s="63" t="s">
        <v>1553</v>
      </c>
      <c r="D380" s="64">
        <v>43282</v>
      </c>
      <c r="E380" s="65" t="s">
        <v>1513</v>
      </c>
      <c r="F380" s="66" t="s">
        <v>1554</v>
      </c>
      <c r="G380" s="65" t="s">
        <v>241</v>
      </c>
      <c r="H380" s="67">
        <v>30000000</v>
      </c>
      <c r="I380" s="67">
        <v>30000000</v>
      </c>
      <c r="J380" s="66" t="s">
        <v>76</v>
      </c>
      <c r="K380" s="66" t="s">
        <v>68</v>
      </c>
      <c r="L380" s="62" t="s">
        <v>1515</v>
      </c>
      <c r="M380" s="62" t="s">
        <v>1206</v>
      </c>
      <c r="N380" s="68" t="s">
        <v>1207</v>
      </c>
      <c r="O380" s="69" t="s">
        <v>1516</v>
      </c>
      <c r="P380" s="65" t="s">
        <v>1223</v>
      </c>
      <c r="Q380" s="65" t="s">
        <v>1517</v>
      </c>
      <c r="R380" s="65" t="s">
        <v>1231</v>
      </c>
      <c r="S380" s="65">
        <v>140060001</v>
      </c>
      <c r="T380" s="65" t="s">
        <v>1232</v>
      </c>
      <c r="U380" s="70"/>
      <c r="V380" s="71">
        <v>8461</v>
      </c>
      <c r="W380" s="72">
        <v>214889</v>
      </c>
      <c r="X380" s="73"/>
      <c r="Y380" s="74"/>
      <c r="Z380" s="74"/>
      <c r="AA380" s="75">
        <f t="shared" si="5"/>
        <v>0</v>
      </c>
      <c r="AB380" s="70"/>
      <c r="AC380" s="70" t="s">
        <v>111</v>
      </c>
      <c r="AD380" s="70"/>
      <c r="AE380" s="70" t="s">
        <v>1518</v>
      </c>
      <c r="AF380" s="76" t="s">
        <v>63</v>
      </c>
      <c r="AG380" s="65" t="s">
        <v>1210</v>
      </c>
    </row>
    <row r="381" spans="1:33" s="78" customFormat="1" ht="50.25" customHeight="1" x14ac:dyDescent="0.25">
      <c r="A381" s="61" t="s">
        <v>1806</v>
      </c>
      <c r="B381" s="62">
        <v>80111620</v>
      </c>
      <c r="C381" s="63" t="s">
        <v>1555</v>
      </c>
      <c r="D381" s="64">
        <v>43282</v>
      </c>
      <c r="E381" s="65" t="s">
        <v>1513</v>
      </c>
      <c r="F381" s="66" t="s">
        <v>1556</v>
      </c>
      <c r="G381" s="65" t="s">
        <v>241</v>
      </c>
      <c r="H381" s="67">
        <v>30000000</v>
      </c>
      <c r="I381" s="67">
        <v>30000000</v>
      </c>
      <c r="J381" s="66" t="s">
        <v>76</v>
      </c>
      <c r="K381" s="66" t="s">
        <v>68</v>
      </c>
      <c r="L381" s="62" t="s">
        <v>1515</v>
      </c>
      <c r="M381" s="62" t="s">
        <v>1206</v>
      </c>
      <c r="N381" s="68" t="s">
        <v>1207</v>
      </c>
      <c r="O381" s="69" t="s">
        <v>1516</v>
      </c>
      <c r="P381" s="65" t="s">
        <v>1223</v>
      </c>
      <c r="Q381" s="65" t="s">
        <v>1517</v>
      </c>
      <c r="R381" s="65" t="s">
        <v>1231</v>
      </c>
      <c r="S381" s="65">
        <v>140060001</v>
      </c>
      <c r="T381" s="65" t="s">
        <v>1232</v>
      </c>
      <c r="U381" s="70"/>
      <c r="V381" s="71">
        <v>8472</v>
      </c>
      <c r="W381" s="72">
        <v>21490</v>
      </c>
      <c r="X381" s="73"/>
      <c r="Y381" s="74"/>
      <c r="Z381" s="74"/>
      <c r="AA381" s="75">
        <f t="shared" si="5"/>
        <v>0</v>
      </c>
      <c r="AB381" s="70"/>
      <c r="AC381" s="70" t="s">
        <v>111</v>
      </c>
      <c r="AD381" s="70"/>
      <c r="AE381" s="70" t="s">
        <v>1518</v>
      </c>
      <c r="AF381" s="76" t="s">
        <v>63</v>
      </c>
      <c r="AG381" s="65" t="s">
        <v>1210</v>
      </c>
    </row>
    <row r="382" spans="1:33" s="78" customFormat="1" ht="50.25" customHeight="1" x14ac:dyDescent="0.25">
      <c r="A382" s="61" t="s">
        <v>1806</v>
      </c>
      <c r="B382" s="62">
        <v>80111620</v>
      </c>
      <c r="C382" s="63" t="s">
        <v>1557</v>
      </c>
      <c r="D382" s="64">
        <v>43282</v>
      </c>
      <c r="E382" s="65" t="s">
        <v>1513</v>
      </c>
      <c r="F382" s="66" t="s">
        <v>1558</v>
      </c>
      <c r="G382" s="65" t="s">
        <v>241</v>
      </c>
      <c r="H382" s="67">
        <v>30000000</v>
      </c>
      <c r="I382" s="67">
        <v>30000000</v>
      </c>
      <c r="J382" s="66" t="s">
        <v>76</v>
      </c>
      <c r="K382" s="66" t="s">
        <v>68</v>
      </c>
      <c r="L382" s="62" t="s">
        <v>1515</v>
      </c>
      <c r="M382" s="62" t="s">
        <v>1206</v>
      </c>
      <c r="N382" s="68" t="s">
        <v>1207</v>
      </c>
      <c r="O382" s="69" t="s">
        <v>1516</v>
      </c>
      <c r="P382" s="65" t="s">
        <v>1223</v>
      </c>
      <c r="Q382" s="65" t="s">
        <v>1517</v>
      </c>
      <c r="R382" s="65" t="s">
        <v>1231</v>
      </c>
      <c r="S382" s="65">
        <v>140060001</v>
      </c>
      <c r="T382" s="65" t="s">
        <v>1232</v>
      </c>
      <c r="U382" s="70"/>
      <c r="V382" s="71">
        <v>8490</v>
      </c>
      <c r="W382" s="72">
        <v>21491</v>
      </c>
      <c r="X382" s="73"/>
      <c r="Y382" s="74"/>
      <c r="Z382" s="74"/>
      <c r="AA382" s="75">
        <f t="shared" si="5"/>
        <v>0</v>
      </c>
      <c r="AB382" s="70"/>
      <c r="AC382" s="70" t="s">
        <v>111</v>
      </c>
      <c r="AD382" s="70"/>
      <c r="AE382" s="70" t="s">
        <v>1518</v>
      </c>
      <c r="AF382" s="76" t="s">
        <v>63</v>
      </c>
      <c r="AG382" s="65" t="s">
        <v>1210</v>
      </c>
    </row>
    <row r="383" spans="1:33" s="78" customFormat="1" ht="50.25" customHeight="1" x14ac:dyDescent="0.25">
      <c r="A383" s="61" t="s">
        <v>1806</v>
      </c>
      <c r="B383" s="62">
        <v>80111620</v>
      </c>
      <c r="C383" s="63" t="s">
        <v>1559</v>
      </c>
      <c r="D383" s="64">
        <v>43282</v>
      </c>
      <c r="E383" s="65" t="s">
        <v>1513</v>
      </c>
      <c r="F383" s="66" t="s">
        <v>1560</v>
      </c>
      <c r="G383" s="65" t="s">
        <v>241</v>
      </c>
      <c r="H383" s="67">
        <v>30000000</v>
      </c>
      <c r="I383" s="67">
        <v>30000000</v>
      </c>
      <c r="J383" s="66" t="s">
        <v>76</v>
      </c>
      <c r="K383" s="66" t="s">
        <v>68</v>
      </c>
      <c r="L383" s="62" t="s">
        <v>1515</v>
      </c>
      <c r="M383" s="62" t="s">
        <v>1206</v>
      </c>
      <c r="N383" s="68" t="s">
        <v>1207</v>
      </c>
      <c r="O383" s="69" t="s">
        <v>1516</v>
      </c>
      <c r="P383" s="65" t="s">
        <v>1223</v>
      </c>
      <c r="Q383" s="65" t="s">
        <v>1517</v>
      </c>
      <c r="R383" s="65" t="s">
        <v>1231</v>
      </c>
      <c r="S383" s="65">
        <v>140060001</v>
      </c>
      <c r="T383" s="65" t="s">
        <v>1232</v>
      </c>
      <c r="U383" s="70"/>
      <c r="V383" s="71">
        <v>8406</v>
      </c>
      <c r="W383" s="72">
        <v>21492</v>
      </c>
      <c r="X383" s="73"/>
      <c r="Y383" s="74"/>
      <c r="Z383" s="74"/>
      <c r="AA383" s="75">
        <f t="shared" si="5"/>
        <v>0</v>
      </c>
      <c r="AB383" s="70"/>
      <c r="AC383" s="70" t="s">
        <v>111</v>
      </c>
      <c r="AD383" s="70"/>
      <c r="AE383" s="70" t="s">
        <v>1518</v>
      </c>
      <c r="AF383" s="76" t="s">
        <v>63</v>
      </c>
      <c r="AG383" s="65" t="s">
        <v>1210</v>
      </c>
    </row>
    <row r="384" spans="1:33" s="78" customFormat="1" ht="50.25" customHeight="1" x14ac:dyDescent="0.25">
      <c r="A384" s="61" t="s">
        <v>1806</v>
      </c>
      <c r="B384" s="62">
        <v>80111620</v>
      </c>
      <c r="C384" s="63" t="s">
        <v>1561</v>
      </c>
      <c r="D384" s="64">
        <v>43282</v>
      </c>
      <c r="E384" s="65" t="s">
        <v>1513</v>
      </c>
      <c r="F384" s="66" t="s">
        <v>1562</v>
      </c>
      <c r="G384" s="65" t="s">
        <v>241</v>
      </c>
      <c r="H384" s="67">
        <v>30000000</v>
      </c>
      <c r="I384" s="67">
        <v>30000000</v>
      </c>
      <c r="J384" s="66" t="s">
        <v>76</v>
      </c>
      <c r="K384" s="66" t="s">
        <v>68</v>
      </c>
      <c r="L384" s="62" t="s">
        <v>1515</v>
      </c>
      <c r="M384" s="62" t="s">
        <v>1206</v>
      </c>
      <c r="N384" s="68" t="s">
        <v>1207</v>
      </c>
      <c r="O384" s="69" t="s">
        <v>1516</v>
      </c>
      <c r="P384" s="65" t="s">
        <v>1223</v>
      </c>
      <c r="Q384" s="65" t="s">
        <v>1517</v>
      </c>
      <c r="R384" s="65" t="s">
        <v>1231</v>
      </c>
      <c r="S384" s="65">
        <v>140060001</v>
      </c>
      <c r="T384" s="65" t="s">
        <v>1232</v>
      </c>
      <c r="U384" s="70"/>
      <c r="V384" s="71">
        <v>8491</v>
      </c>
      <c r="W384" s="72">
        <v>21493</v>
      </c>
      <c r="X384" s="73"/>
      <c r="Y384" s="74"/>
      <c r="Z384" s="74"/>
      <c r="AA384" s="75">
        <f t="shared" si="5"/>
        <v>0</v>
      </c>
      <c r="AB384" s="70"/>
      <c r="AC384" s="70" t="s">
        <v>111</v>
      </c>
      <c r="AD384" s="70"/>
      <c r="AE384" s="70" t="s">
        <v>1518</v>
      </c>
      <c r="AF384" s="76" t="s">
        <v>63</v>
      </c>
      <c r="AG384" s="65" t="s">
        <v>1210</v>
      </c>
    </row>
    <row r="385" spans="1:33" s="78" customFormat="1" ht="50.25" customHeight="1" x14ac:dyDescent="0.25">
      <c r="A385" s="61" t="s">
        <v>1806</v>
      </c>
      <c r="B385" s="62">
        <v>80111620</v>
      </c>
      <c r="C385" s="63" t="s">
        <v>1563</v>
      </c>
      <c r="D385" s="64">
        <v>43282</v>
      </c>
      <c r="E385" s="65" t="s">
        <v>1513</v>
      </c>
      <c r="F385" s="66" t="s">
        <v>1564</v>
      </c>
      <c r="G385" s="65" t="s">
        <v>241</v>
      </c>
      <c r="H385" s="67">
        <v>30000000</v>
      </c>
      <c r="I385" s="67">
        <v>30000000</v>
      </c>
      <c r="J385" s="66" t="s">
        <v>76</v>
      </c>
      <c r="K385" s="66" t="s">
        <v>68</v>
      </c>
      <c r="L385" s="62" t="s">
        <v>1515</v>
      </c>
      <c r="M385" s="62" t="s">
        <v>1206</v>
      </c>
      <c r="N385" s="68" t="s">
        <v>1207</v>
      </c>
      <c r="O385" s="69" t="s">
        <v>1516</v>
      </c>
      <c r="P385" s="65" t="s">
        <v>1223</v>
      </c>
      <c r="Q385" s="65" t="s">
        <v>1517</v>
      </c>
      <c r="R385" s="65" t="s">
        <v>1231</v>
      </c>
      <c r="S385" s="65">
        <v>140060001</v>
      </c>
      <c r="T385" s="65" t="s">
        <v>1232</v>
      </c>
      <c r="U385" s="70"/>
      <c r="V385" s="71">
        <v>8474</v>
      </c>
      <c r="W385" s="72">
        <v>21494</v>
      </c>
      <c r="X385" s="73"/>
      <c r="Y385" s="74"/>
      <c r="Z385" s="74"/>
      <c r="AA385" s="75">
        <f t="shared" si="5"/>
        <v>0</v>
      </c>
      <c r="AB385" s="70"/>
      <c r="AC385" s="70" t="s">
        <v>111</v>
      </c>
      <c r="AD385" s="70"/>
      <c r="AE385" s="70" t="s">
        <v>1518</v>
      </c>
      <c r="AF385" s="76" t="s">
        <v>63</v>
      </c>
      <c r="AG385" s="65" t="s">
        <v>1210</v>
      </c>
    </row>
    <row r="386" spans="1:33" s="78" customFormat="1" ht="50.25" customHeight="1" x14ac:dyDescent="0.25">
      <c r="A386" s="61" t="s">
        <v>1806</v>
      </c>
      <c r="B386" s="62">
        <v>80111620</v>
      </c>
      <c r="C386" s="63" t="s">
        <v>1565</v>
      </c>
      <c r="D386" s="64">
        <v>43282</v>
      </c>
      <c r="E386" s="65" t="s">
        <v>1513</v>
      </c>
      <c r="F386" s="66" t="s">
        <v>1566</v>
      </c>
      <c r="G386" s="65" t="s">
        <v>241</v>
      </c>
      <c r="H386" s="67">
        <v>30000000</v>
      </c>
      <c r="I386" s="67">
        <v>30000000</v>
      </c>
      <c r="J386" s="66" t="s">
        <v>76</v>
      </c>
      <c r="K386" s="66" t="s">
        <v>68</v>
      </c>
      <c r="L386" s="62" t="s">
        <v>1515</v>
      </c>
      <c r="M386" s="62" t="s">
        <v>1206</v>
      </c>
      <c r="N386" s="68" t="s">
        <v>1207</v>
      </c>
      <c r="O386" s="69" t="s">
        <v>1516</v>
      </c>
      <c r="P386" s="65" t="s">
        <v>1223</v>
      </c>
      <c r="Q386" s="65" t="s">
        <v>1517</v>
      </c>
      <c r="R386" s="65" t="s">
        <v>1231</v>
      </c>
      <c r="S386" s="65">
        <v>140060001</v>
      </c>
      <c r="T386" s="65" t="s">
        <v>1232</v>
      </c>
      <c r="U386" s="70"/>
      <c r="V386" s="71">
        <v>8404</v>
      </c>
      <c r="W386" s="72">
        <v>21495</v>
      </c>
      <c r="X386" s="73"/>
      <c r="Y386" s="74"/>
      <c r="Z386" s="74"/>
      <c r="AA386" s="75">
        <f t="shared" si="5"/>
        <v>0</v>
      </c>
      <c r="AB386" s="70"/>
      <c r="AC386" s="70" t="s">
        <v>111</v>
      </c>
      <c r="AD386" s="70"/>
      <c r="AE386" s="70" t="s">
        <v>1518</v>
      </c>
      <c r="AF386" s="76" t="s">
        <v>63</v>
      </c>
      <c r="AG386" s="65" t="s">
        <v>1210</v>
      </c>
    </row>
    <row r="387" spans="1:33" s="78" customFormat="1" ht="50.25" customHeight="1" x14ac:dyDescent="0.25">
      <c r="A387" s="61" t="s">
        <v>1806</v>
      </c>
      <c r="B387" s="62">
        <v>80111620</v>
      </c>
      <c r="C387" s="63" t="s">
        <v>1567</v>
      </c>
      <c r="D387" s="64">
        <v>43282</v>
      </c>
      <c r="E387" s="65" t="s">
        <v>1513</v>
      </c>
      <c r="F387" s="66" t="s">
        <v>1568</v>
      </c>
      <c r="G387" s="65" t="s">
        <v>241</v>
      </c>
      <c r="H387" s="67">
        <v>30000000</v>
      </c>
      <c r="I387" s="67">
        <v>30000000</v>
      </c>
      <c r="J387" s="66" t="s">
        <v>76</v>
      </c>
      <c r="K387" s="66" t="s">
        <v>68</v>
      </c>
      <c r="L387" s="62" t="s">
        <v>1515</v>
      </c>
      <c r="M387" s="62" t="s">
        <v>1206</v>
      </c>
      <c r="N387" s="68" t="s">
        <v>1207</v>
      </c>
      <c r="O387" s="69" t="s">
        <v>1516</v>
      </c>
      <c r="P387" s="65" t="s">
        <v>1223</v>
      </c>
      <c r="Q387" s="65" t="s">
        <v>1517</v>
      </c>
      <c r="R387" s="65" t="s">
        <v>1231</v>
      </c>
      <c r="S387" s="65">
        <v>140060001</v>
      </c>
      <c r="T387" s="65" t="s">
        <v>1232</v>
      </c>
      <c r="U387" s="70"/>
      <c r="V387" s="71">
        <v>8503</v>
      </c>
      <c r="W387" s="72">
        <v>21496</v>
      </c>
      <c r="X387" s="73"/>
      <c r="Y387" s="74"/>
      <c r="Z387" s="74"/>
      <c r="AA387" s="75">
        <f t="shared" si="5"/>
        <v>0</v>
      </c>
      <c r="AB387" s="70"/>
      <c r="AC387" s="70" t="s">
        <v>111</v>
      </c>
      <c r="AD387" s="70"/>
      <c r="AE387" s="70" t="s">
        <v>1518</v>
      </c>
      <c r="AF387" s="76" t="s">
        <v>63</v>
      </c>
      <c r="AG387" s="65" t="s">
        <v>1210</v>
      </c>
    </row>
    <row r="388" spans="1:33" s="78" customFormat="1" ht="50.25" customHeight="1" x14ac:dyDescent="0.25">
      <c r="A388" s="61" t="s">
        <v>1806</v>
      </c>
      <c r="B388" s="62">
        <v>80111620</v>
      </c>
      <c r="C388" s="63" t="s">
        <v>1569</v>
      </c>
      <c r="D388" s="64">
        <v>43282</v>
      </c>
      <c r="E388" s="65" t="s">
        <v>1513</v>
      </c>
      <c r="F388" s="66" t="s">
        <v>1570</v>
      </c>
      <c r="G388" s="65" t="s">
        <v>241</v>
      </c>
      <c r="H388" s="67">
        <v>30000000</v>
      </c>
      <c r="I388" s="67">
        <v>30000000</v>
      </c>
      <c r="J388" s="66" t="s">
        <v>76</v>
      </c>
      <c r="K388" s="66" t="s">
        <v>68</v>
      </c>
      <c r="L388" s="62" t="s">
        <v>1515</v>
      </c>
      <c r="M388" s="62" t="s">
        <v>1206</v>
      </c>
      <c r="N388" s="68" t="s">
        <v>1207</v>
      </c>
      <c r="O388" s="69" t="s">
        <v>1516</v>
      </c>
      <c r="P388" s="65" t="s">
        <v>1223</v>
      </c>
      <c r="Q388" s="65" t="s">
        <v>1517</v>
      </c>
      <c r="R388" s="65" t="s">
        <v>1231</v>
      </c>
      <c r="S388" s="65">
        <v>140060001</v>
      </c>
      <c r="T388" s="65" t="s">
        <v>1232</v>
      </c>
      <c r="U388" s="70"/>
      <c r="V388" s="71">
        <v>8469</v>
      </c>
      <c r="W388" s="72">
        <v>21497</v>
      </c>
      <c r="X388" s="73"/>
      <c r="Y388" s="74"/>
      <c r="Z388" s="74"/>
      <c r="AA388" s="75">
        <f t="shared" si="5"/>
        <v>0</v>
      </c>
      <c r="AB388" s="70"/>
      <c r="AC388" s="70" t="s">
        <v>111</v>
      </c>
      <c r="AD388" s="70"/>
      <c r="AE388" s="70" t="s">
        <v>1518</v>
      </c>
      <c r="AF388" s="76" t="s">
        <v>63</v>
      </c>
      <c r="AG388" s="65" t="s">
        <v>1210</v>
      </c>
    </row>
    <row r="389" spans="1:33" s="78" customFormat="1" ht="50.25" customHeight="1" x14ac:dyDescent="0.25">
      <c r="A389" s="61" t="s">
        <v>1806</v>
      </c>
      <c r="B389" s="62">
        <v>80111620</v>
      </c>
      <c r="C389" s="63" t="s">
        <v>1571</v>
      </c>
      <c r="D389" s="64">
        <v>43282</v>
      </c>
      <c r="E389" s="65" t="s">
        <v>1513</v>
      </c>
      <c r="F389" s="66" t="s">
        <v>1572</v>
      </c>
      <c r="G389" s="65" t="s">
        <v>241</v>
      </c>
      <c r="H389" s="67">
        <v>30000000</v>
      </c>
      <c r="I389" s="67">
        <v>30000000</v>
      </c>
      <c r="J389" s="66" t="s">
        <v>76</v>
      </c>
      <c r="K389" s="66" t="s">
        <v>68</v>
      </c>
      <c r="L389" s="62" t="s">
        <v>1515</v>
      </c>
      <c r="M389" s="62" t="s">
        <v>1206</v>
      </c>
      <c r="N389" s="68" t="s">
        <v>1207</v>
      </c>
      <c r="O389" s="69" t="s">
        <v>1516</v>
      </c>
      <c r="P389" s="65" t="s">
        <v>1223</v>
      </c>
      <c r="Q389" s="65" t="s">
        <v>1517</v>
      </c>
      <c r="R389" s="65" t="s">
        <v>1231</v>
      </c>
      <c r="S389" s="65">
        <v>140060001</v>
      </c>
      <c r="T389" s="65" t="s">
        <v>1232</v>
      </c>
      <c r="U389" s="70"/>
      <c r="V389" s="71">
        <v>8462</v>
      </c>
      <c r="W389" s="72">
        <v>21498</v>
      </c>
      <c r="X389" s="73"/>
      <c r="Y389" s="74"/>
      <c r="Z389" s="74"/>
      <c r="AA389" s="75">
        <f t="shared" si="5"/>
        <v>0</v>
      </c>
      <c r="AB389" s="70"/>
      <c r="AC389" s="70" t="s">
        <v>111</v>
      </c>
      <c r="AD389" s="70"/>
      <c r="AE389" s="70" t="s">
        <v>1518</v>
      </c>
      <c r="AF389" s="76" t="s">
        <v>63</v>
      </c>
      <c r="AG389" s="65" t="s">
        <v>1210</v>
      </c>
    </row>
    <row r="390" spans="1:33" s="78" customFormat="1" ht="50.25" customHeight="1" x14ac:dyDescent="0.25">
      <c r="A390" s="61" t="s">
        <v>1806</v>
      </c>
      <c r="B390" s="62">
        <v>80111620</v>
      </c>
      <c r="C390" s="63" t="s">
        <v>1573</v>
      </c>
      <c r="D390" s="64">
        <v>43282</v>
      </c>
      <c r="E390" s="65" t="s">
        <v>1513</v>
      </c>
      <c r="F390" s="66" t="s">
        <v>1574</v>
      </c>
      <c r="G390" s="65" t="s">
        <v>241</v>
      </c>
      <c r="H390" s="67">
        <v>30000000</v>
      </c>
      <c r="I390" s="67">
        <v>30000000</v>
      </c>
      <c r="J390" s="66" t="s">
        <v>76</v>
      </c>
      <c r="K390" s="66" t="s">
        <v>68</v>
      </c>
      <c r="L390" s="62" t="s">
        <v>1515</v>
      </c>
      <c r="M390" s="62" t="s">
        <v>1206</v>
      </c>
      <c r="N390" s="68" t="s">
        <v>1207</v>
      </c>
      <c r="O390" s="69" t="s">
        <v>1516</v>
      </c>
      <c r="P390" s="65" t="s">
        <v>1223</v>
      </c>
      <c r="Q390" s="65" t="s">
        <v>1517</v>
      </c>
      <c r="R390" s="65" t="s">
        <v>1231</v>
      </c>
      <c r="S390" s="65">
        <v>140060001</v>
      </c>
      <c r="T390" s="65" t="s">
        <v>1232</v>
      </c>
      <c r="U390" s="70"/>
      <c r="V390" s="71">
        <v>8483</v>
      </c>
      <c r="W390" s="72">
        <v>21499</v>
      </c>
      <c r="X390" s="73"/>
      <c r="Y390" s="74"/>
      <c r="Z390" s="74"/>
      <c r="AA390" s="75">
        <f t="shared" si="5"/>
        <v>0</v>
      </c>
      <c r="AB390" s="70"/>
      <c r="AC390" s="70" t="s">
        <v>111</v>
      </c>
      <c r="AD390" s="70"/>
      <c r="AE390" s="70" t="s">
        <v>1518</v>
      </c>
      <c r="AF390" s="76" t="s">
        <v>63</v>
      </c>
      <c r="AG390" s="65" t="s">
        <v>1210</v>
      </c>
    </row>
    <row r="391" spans="1:33" s="78" customFormat="1" ht="50.25" customHeight="1" x14ac:dyDescent="0.25">
      <c r="A391" s="61" t="s">
        <v>1806</v>
      </c>
      <c r="B391" s="62">
        <v>80111620</v>
      </c>
      <c r="C391" s="63" t="s">
        <v>1575</v>
      </c>
      <c r="D391" s="64">
        <v>43282</v>
      </c>
      <c r="E391" s="65" t="s">
        <v>1513</v>
      </c>
      <c r="F391" s="66" t="s">
        <v>1576</v>
      </c>
      <c r="G391" s="65" t="s">
        <v>241</v>
      </c>
      <c r="H391" s="67">
        <v>30000000</v>
      </c>
      <c r="I391" s="67">
        <v>30000000</v>
      </c>
      <c r="J391" s="66" t="s">
        <v>76</v>
      </c>
      <c r="K391" s="66" t="s">
        <v>68</v>
      </c>
      <c r="L391" s="62" t="s">
        <v>1515</v>
      </c>
      <c r="M391" s="62" t="s">
        <v>1206</v>
      </c>
      <c r="N391" s="68" t="s">
        <v>1207</v>
      </c>
      <c r="O391" s="69" t="s">
        <v>1516</v>
      </c>
      <c r="P391" s="65" t="s">
        <v>1223</v>
      </c>
      <c r="Q391" s="65" t="s">
        <v>1517</v>
      </c>
      <c r="R391" s="65" t="s">
        <v>1231</v>
      </c>
      <c r="S391" s="65">
        <v>140060001</v>
      </c>
      <c r="T391" s="65" t="s">
        <v>1232</v>
      </c>
      <c r="U391" s="70"/>
      <c r="V391" s="71">
        <v>8395</v>
      </c>
      <c r="W391" s="72">
        <v>21500</v>
      </c>
      <c r="X391" s="73"/>
      <c r="Y391" s="74"/>
      <c r="Z391" s="74"/>
      <c r="AA391" s="75">
        <f t="shared" si="5"/>
        <v>0</v>
      </c>
      <c r="AB391" s="70"/>
      <c r="AC391" s="70" t="s">
        <v>111</v>
      </c>
      <c r="AD391" s="70"/>
      <c r="AE391" s="70" t="s">
        <v>1518</v>
      </c>
      <c r="AF391" s="76" t="s">
        <v>63</v>
      </c>
      <c r="AG391" s="65" t="s">
        <v>1210</v>
      </c>
    </row>
    <row r="392" spans="1:33" s="78" customFormat="1" ht="50.25" customHeight="1" x14ac:dyDescent="0.25">
      <c r="A392" s="61" t="s">
        <v>1806</v>
      </c>
      <c r="B392" s="62">
        <v>80111620</v>
      </c>
      <c r="C392" s="63" t="s">
        <v>1577</v>
      </c>
      <c r="D392" s="64">
        <v>43282</v>
      </c>
      <c r="E392" s="65" t="s">
        <v>1513</v>
      </c>
      <c r="F392" s="66" t="s">
        <v>1578</v>
      </c>
      <c r="G392" s="65" t="s">
        <v>241</v>
      </c>
      <c r="H392" s="67">
        <v>30000000</v>
      </c>
      <c r="I392" s="67">
        <v>30000000</v>
      </c>
      <c r="J392" s="66" t="s">
        <v>76</v>
      </c>
      <c r="K392" s="66" t="s">
        <v>68</v>
      </c>
      <c r="L392" s="62" t="s">
        <v>1515</v>
      </c>
      <c r="M392" s="62" t="s">
        <v>1206</v>
      </c>
      <c r="N392" s="68" t="s">
        <v>1207</v>
      </c>
      <c r="O392" s="69" t="s">
        <v>1516</v>
      </c>
      <c r="P392" s="65" t="s">
        <v>1223</v>
      </c>
      <c r="Q392" s="65" t="s">
        <v>1517</v>
      </c>
      <c r="R392" s="65" t="s">
        <v>1231</v>
      </c>
      <c r="S392" s="65">
        <v>140060001</v>
      </c>
      <c r="T392" s="65" t="s">
        <v>1232</v>
      </c>
      <c r="U392" s="70"/>
      <c r="V392" s="71">
        <v>8378</v>
      </c>
      <c r="W392" s="72">
        <v>21501</v>
      </c>
      <c r="X392" s="73"/>
      <c r="Y392" s="74"/>
      <c r="Z392" s="74"/>
      <c r="AA392" s="75">
        <f t="shared" si="5"/>
        <v>0</v>
      </c>
      <c r="AB392" s="70"/>
      <c r="AC392" s="70" t="s">
        <v>111</v>
      </c>
      <c r="AD392" s="70"/>
      <c r="AE392" s="70" t="s">
        <v>1518</v>
      </c>
      <c r="AF392" s="76" t="s">
        <v>63</v>
      </c>
      <c r="AG392" s="65" t="s">
        <v>1210</v>
      </c>
    </row>
    <row r="393" spans="1:33" s="78" customFormat="1" ht="50.25" customHeight="1" x14ac:dyDescent="0.25">
      <c r="A393" s="61" t="s">
        <v>1806</v>
      </c>
      <c r="B393" s="62">
        <v>80111620</v>
      </c>
      <c r="C393" s="63" t="s">
        <v>1579</v>
      </c>
      <c r="D393" s="64">
        <v>43282</v>
      </c>
      <c r="E393" s="65" t="s">
        <v>1513</v>
      </c>
      <c r="F393" s="66" t="s">
        <v>1580</v>
      </c>
      <c r="G393" s="65" t="s">
        <v>241</v>
      </c>
      <c r="H393" s="67">
        <v>30000000</v>
      </c>
      <c r="I393" s="67">
        <v>30000000</v>
      </c>
      <c r="J393" s="66" t="s">
        <v>76</v>
      </c>
      <c r="K393" s="66" t="s">
        <v>68</v>
      </c>
      <c r="L393" s="62" t="s">
        <v>1515</v>
      </c>
      <c r="M393" s="62" t="s">
        <v>1206</v>
      </c>
      <c r="N393" s="68" t="s">
        <v>1207</v>
      </c>
      <c r="O393" s="69" t="s">
        <v>1516</v>
      </c>
      <c r="P393" s="65" t="s">
        <v>1223</v>
      </c>
      <c r="Q393" s="65" t="s">
        <v>1517</v>
      </c>
      <c r="R393" s="65" t="s">
        <v>1231</v>
      </c>
      <c r="S393" s="65">
        <v>140060001</v>
      </c>
      <c r="T393" s="65" t="s">
        <v>1232</v>
      </c>
      <c r="U393" s="70"/>
      <c r="V393" s="71">
        <v>8444</v>
      </c>
      <c r="W393" s="72">
        <v>21502</v>
      </c>
      <c r="X393" s="73"/>
      <c r="Y393" s="74"/>
      <c r="Z393" s="74"/>
      <c r="AA393" s="75">
        <f t="shared" si="5"/>
        <v>0</v>
      </c>
      <c r="AB393" s="70"/>
      <c r="AC393" s="70" t="s">
        <v>111</v>
      </c>
      <c r="AD393" s="70"/>
      <c r="AE393" s="70" t="s">
        <v>1518</v>
      </c>
      <c r="AF393" s="76" t="s">
        <v>63</v>
      </c>
      <c r="AG393" s="65" t="s">
        <v>1210</v>
      </c>
    </row>
    <row r="394" spans="1:33" s="78" customFormat="1" ht="50.25" customHeight="1" x14ac:dyDescent="0.25">
      <c r="A394" s="61" t="s">
        <v>1806</v>
      </c>
      <c r="B394" s="62">
        <v>80111620</v>
      </c>
      <c r="C394" s="63" t="s">
        <v>1581</v>
      </c>
      <c r="D394" s="64">
        <v>43282</v>
      </c>
      <c r="E394" s="65" t="s">
        <v>1513</v>
      </c>
      <c r="F394" s="66" t="s">
        <v>1582</v>
      </c>
      <c r="G394" s="65" t="s">
        <v>241</v>
      </c>
      <c r="H394" s="67">
        <v>30000000</v>
      </c>
      <c r="I394" s="67">
        <v>30000000</v>
      </c>
      <c r="J394" s="66" t="s">
        <v>76</v>
      </c>
      <c r="K394" s="66" t="s">
        <v>68</v>
      </c>
      <c r="L394" s="62" t="s">
        <v>1515</v>
      </c>
      <c r="M394" s="62" t="s">
        <v>1206</v>
      </c>
      <c r="N394" s="68" t="s">
        <v>1207</v>
      </c>
      <c r="O394" s="69" t="s">
        <v>1516</v>
      </c>
      <c r="P394" s="65" t="s">
        <v>1223</v>
      </c>
      <c r="Q394" s="65" t="s">
        <v>1517</v>
      </c>
      <c r="R394" s="65" t="s">
        <v>1231</v>
      </c>
      <c r="S394" s="65">
        <v>140060001</v>
      </c>
      <c r="T394" s="65" t="s">
        <v>1232</v>
      </c>
      <c r="U394" s="70"/>
      <c r="V394" s="71">
        <v>8431</v>
      </c>
      <c r="W394" s="72">
        <v>21503</v>
      </c>
      <c r="X394" s="73"/>
      <c r="Y394" s="74"/>
      <c r="Z394" s="74"/>
      <c r="AA394" s="75">
        <f t="shared" si="5"/>
        <v>0</v>
      </c>
      <c r="AB394" s="70"/>
      <c r="AC394" s="70" t="s">
        <v>111</v>
      </c>
      <c r="AD394" s="70"/>
      <c r="AE394" s="70" t="s">
        <v>1518</v>
      </c>
      <c r="AF394" s="76" t="s">
        <v>63</v>
      </c>
      <c r="AG394" s="65" t="s">
        <v>1210</v>
      </c>
    </row>
    <row r="395" spans="1:33" s="78" customFormat="1" ht="50.25" customHeight="1" x14ac:dyDescent="0.25">
      <c r="A395" s="61" t="s">
        <v>1806</v>
      </c>
      <c r="B395" s="62">
        <v>80111620</v>
      </c>
      <c r="C395" s="63" t="s">
        <v>1583</v>
      </c>
      <c r="D395" s="64">
        <v>43282</v>
      </c>
      <c r="E395" s="65" t="s">
        <v>1513</v>
      </c>
      <c r="F395" s="66" t="s">
        <v>1584</v>
      </c>
      <c r="G395" s="65" t="s">
        <v>241</v>
      </c>
      <c r="H395" s="67">
        <v>30000000</v>
      </c>
      <c r="I395" s="67">
        <v>30000000</v>
      </c>
      <c r="J395" s="66" t="s">
        <v>76</v>
      </c>
      <c r="K395" s="66" t="s">
        <v>68</v>
      </c>
      <c r="L395" s="62" t="s">
        <v>1515</v>
      </c>
      <c r="M395" s="62" t="s">
        <v>1206</v>
      </c>
      <c r="N395" s="68" t="s">
        <v>1207</v>
      </c>
      <c r="O395" s="69" t="s">
        <v>1516</v>
      </c>
      <c r="P395" s="65" t="s">
        <v>1223</v>
      </c>
      <c r="Q395" s="65" t="s">
        <v>1517</v>
      </c>
      <c r="R395" s="65" t="s">
        <v>1231</v>
      </c>
      <c r="S395" s="65">
        <v>140060001</v>
      </c>
      <c r="T395" s="65" t="s">
        <v>1232</v>
      </c>
      <c r="U395" s="70"/>
      <c r="V395" s="71">
        <v>8504</v>
      </c>
      <c r="W395" s="72">
        <v>21504</v>
      </c>
      <c r="X395" s="73"/>
      <c r="Y395" s="74"/>
      <c r="Z395" s="74"/>
      <c r="AA395" s="75">
        <f t="shared" si="5"/>
        <v>0</v>
      </c>
      <c r="AB395" s="70"/>
      <c r="AC395" s="70" t="s">
        <v>111</v>
      </c>
      <c r="AD395" s="70"/>
      <c r="AE395" s="70" t="s">
        <v>1518</v>
      </c>
      <c r="AF395" s="76" t="s">
        <v>63</v>
      </c>
      <c r="AG395" s="65" t="s">
        <v>1210</v>
      </c>
    </row>
    <row r="396" spans="1:33" s="78" customFormat="1" ht="50.25" customHeight="1" x14ac:dyDescent="0.25">
      <c r="A396" s="61" t="s">
        <v>1806</v>
      </c>
      <c r="B396" s="62">
        <v>80111620</v>
      </c>
      <c r="C396" s="63" t="s">
        <v>1585</v>
      </c>
      <c r="D396" s="64">
        <v>43282</v>
      </c>
      <c r="E396" s="65" t="s">
        <v>1513</v>
      </c>
      <c r="F396" s="66" t="s">
        <v>1586</v>
      </c>
      <c r="G396" s="65" t="s">
        <v>241</v>
      </c>
      <c r="H396" s="67">
        <v>30000000</v>
      </c>
      <c r="I396" s="67">
        <v>30000000</v>
      </c>
      <c r="J396" s="66" t="s">
        <v>76</v>
      </c>
      <c r="K396" s="66" t="s">
        <v>68</v>
      </c>
      <c r="L396" s="62" t="s">
        <v>1515</v>
      </c>
      <c r="M396" s="62" t="s">
        <v>1206</v>
      </c>
      <c r="N396" s="68" t="s">
        <v>1207</v>
      </c>
      <c r="O396" s="69" t="s">
        <v>1516</v>
      </c>
      <c r="P396" s="65" t="s">
        <v>1223</v>
      </c>
      <c r="Q396" s="65" t="s">
        <v>1517</v>
      </c>
      <c r="R396" s="65" t="s">
        <v>1231</v>
      </c>
      <c r="S396" s="65">
        <v>140060001</v>
      </c>
      <c r="T396" s="65" t="s">
        <v>1232</v>
      </c>
      <c r="U396" s="70"/>
      <c r="V396" s="71">
        <v>8409</v>
      </c>
      <c r="W396" s="72">
        <v>21506</v>
      </c>
      <c r="X396" s="73"/>
      <c r="Y396" s="74"/>
      <c r="Z396" s="74"/>
      <c r="AA396" s="75">
        <f t="shared" ref="AA396:AA459" si="6">+IF(AND(W396="",X396="",Y396="",Z396=""),"",IF(AND(W396&lt;&gt;"",X396="",Y396="",Z396=""),0%,IF(AND(W396&lt;&gt;"",X396&lt;&gt;"",Y396="",Z396=""),33%,IF(AND(W396&lt;&gt;"",X396&lt;&gt;"",Y396&lt;&gt;"",Z396=""),66%,IF(AND(W396&lt;&gt;"",X396&lt;&gt;"",Y396&lt;&gt;"",Z396&lt;&gt;""),100%,"Información incompleta")))))</f>
        <v>0</v>
      </c>
      <c r="AB396" s="70"/>
      <c r="AC396" s="70" t="s">
        <v>111</v>
      </c>
      <c r="AD396" s="70"/>
      <c r="AE396" s="70" t="s">
        <v>1518</v>
      </c>
      <c r="AF396" s="76" t="s">
        <v>63</v>
      </c>
      <c r="AG396" s="65" t="s">
        <v>1210</v>
      </c>
    </row>
    <row r="397" spans="1:33" s="78" customFormat="1" ht="50.25" customHeight="1" x14ac:dyDescent="0.25">
      <c r="A397" s="61" t="s">
        <v>1806</v>
      </c>
      <c r="B397" s="62">
        <v>80111620</v>
      </c>
      <c r="C397" s="63" t="s">
        <v>1587</v>
      </c>
      <c r="D397" s="64">
        <v>43282</v>
      </c>
      <c r="E397" s="65" t="s">
        <v>1513</v>
      </c>
      <c r="F397" s="66" t="s">
        <v>1588</v>
      </c>
      <c r="G397" s="65" t="s">
        <v>241</v>
      </c>
      <c r="H397" s="67">
        <v>30000000</v>
      </c>
      <c r="I397" s="67">
        <v>30000000</v>
      </c>
      <c r="J397" s="66" t="s">
        <v>76</v>
      </c>
      <c r="K397" s="66" t="s">
        <v>68</v>
      </c>
      <c r="L397" s="62" t="s">
        <v>1515</v>
      </c>
      <c r="M397" s="62" t="s">
        <v>1206</v>
      </c>
      <c r="N397" s="68" t="s">
        <v>1207</v>
      </c>
      <c r="O397" s="69" t="s">
        <v>1516</v>
      </c>
      <c r="P397" s="65" t="s">
        <v>1223</v>
      </c>
      <c r="Q397" s="65" t="s">
        <v>1517</v>
      </c>
      <c r="R397" s="65" t="s">
        <v>1231</v>
      </c>
      <c r="S397" s="65">
        <v>140060001</v>
      </c>
      <c r="T397" s="65" t="s">
        <v>1232</v>
      </c>
      <c r="U397" s="70"/>
      <c r="V397" s="71">
        <v>8410</v>
      </c>
      <c r="W397" s="72">
        <v>21507</v>
      </c>
      <c r="X397" s="73"/>
      <c r="Y397" s="74"/>
      <c r="Z397" s="74"/>
      <c r="AA397" s="75">
        <f t="shared" si="6"/>
        <v>0</v>
      </c>
      <c r="AB397" s="70"/>
      <c r="AC397" s="70" t="s">
        <v>111</v>
      </c>
      <c r="AD397" s="70"/>
      <c r="AE397" s="70" t="s">
        <v>1518</v>
      </c>
      <c r="AF397" s="76" t="s">
        <v>63</v>
      </c>
      <c r="AG397" s="65" t="s">
        <v>1210</v>
      </c>
    </row>
    <row r="398" spans="1:33" s="78" customFormat="1" ht="50.25" customHeight="1" x14ac:dyDescent="0.25">
      <c r="A398" s="61" t="s">
        <v>1806</v>
      </c>
      <c r="B398" s="62">
        <v>80111620</v>
      </c>
      <c r="C398" s="63" t="s">
        <v>1589</v>
      </c>
      <c r="D398" s="64">
        <v>43282</v>
      </c>
      <c r="E398" s="65" t="s">
        <v>1513</v>
      </c>
      <c r="F398" s="66" t="s">
        <v>1590</v>
      </c>
      <c r="G398" s="65" t="s">
        <v>241</v>
      </c>
      <c r="H398" s="67">
        <v>30000000</v>
      </c>
      <c r="I398" s="67">
        <v>30000000</v>
      </c>
      <c r="J398" s="66" t="s">
        <v>76</v>
      </c>
      <c r="K398" s="66" t="s">
        <v>68</v>
      </c>
      <c r="L398" s="62" t="s">
        <v>1515</v>
      </c>
      <c r="M398" s="62" t="s">
        <v>1206</v>
      </c>
      <c r="N398" s="68" t="s">
        <v>1207</v>
      </c>
      <c r="O398" s="69" t="s">
        <v>1516</v>
      </c>
      <c r="P398" s="65" t="s">
        <v>1223</v>
      </c>
      <c r="Q398" s="65" t="s">
        <v>1517</v>
      </c>
      <c r="R398" s="65" t="s">
        <v>1231</v>
      </c>
      <c r="S398" s="65">
        <v>140060001</v>
      </c>
      <c r="T398" s="65" t="s">
        <v>1232</v>
      </c>
      <c r="U398" s="70"/>
      <c r="V398" s="71">
        <v>8463</v>
      </c>
      <c r="W398" s="72">
        <v>21508</v>
      </c>
      <c r="X398" s="73"/>
      <c r="Y398" s="74"/>
      <c r="Z398" s="74"/>
      <c r="AA398" s="75">
        <f t="shared" si="6"/>
        <v>0</v>
      </c>
      <c r="AB398" s="70"/>
      <c r="AC398" s="70" t="s">
        <v>111</v>
      </c>
      <c r="AD398" s="70"/>
      <c r="AE398" s="70" t="s">
        <v>1518</v>
      </c>
      <c r="AF398" s="76" t="s">
        <v>63</v>
      </c>
      <c r="AG398" s="65" t="s">
        <v>1210</v>
      </c>
    </row>
    <row r="399" spans="1:33" s="78" customFormat="1" ht="50.25" customHeight="1" x14ac:dyDescent="0.25">
      <c r="A399" s="61" t="s">
        <v>1806</v>
      </c>
      <c r="B399" s="62">
        <v>80111620</v>
      </c>
      <c r="C399" s="63" t="s">
        <v>1591</v>
      </c>
      <c r="D399" s="64">
        <v>43282</v>
      </c>
      <c r="E399" s="65" t="s">
        <v>1513</v>
      </c>
      <c r="F399" s="66" t="s">
        <v>1592</v>
      </c>
      <c r="G399" s="65" t="s">
        <v>241</v>
      </c>
      <c r="H399" s="67">
        <v>30000000</v>
      </c>
      <c r="I399" s="67">
        <v>30000000</v>
      </c>
      <c r="J399" s="66" t="s">
        <v>76</v>
      </c>
      <c r="K399" s="66" t="s">
        <v>68</v>
      </c>
      <c r="L399" s="62" t="s">
        <v>1515</v>
      </c>
      <c r="M399" s="62" t="s">
        <v>1206</v>
      </c>
      <c r="N399" s="68" t="s">
        <v>1207</v>
      </c>
      <c r="O399" s="69" t="s">
        <v>1516</v>
      </c>
      <c r="P399" s="65" t="s">
        <v>1223</v>
      </c>
      <c r="Q399" s="65" t="s">
        <v>1517</v>
      </c>
      <c r="R399" s="65" t="s">
        <v>1231</v>
      </c>
      <c r="S399" s="65">
        <v>140060001</v>
      </c>
      <c r="T399" s="65" t="s">
        <v>1232</v>
      </c>
      <c r="U399" s="70"/>
      <c r="V399" s="71">
        <v>8388</v>
      </c>
      <c r="W399" s="72">
        <v>21509</v>
      </c>
      <c r="X399" s="73"/>
      <c r="Y399" s="74"/>
      <c r="Z399" s="74"/>
      <c r="AA399" s="75">
        <f t="shared" si="6"/>
        <v>0</v>
      </c>
      <c r="AB399" s="70"/>
      <c r="AC399" s="70" t="s">
        <v>111</v>
      </c>
      <c r="AD399" s="70"/>
      <c r="AE399" s="70" t="s">
        <v>1518</v>
      </c>
      <c r="AF399" s="76" t="s">
        <v>63</v>
      </c>
      <c r="AG399" s="65" t="s">
        <v>1210</v>
      </c>
    </row>
    <row r="400" spans="1:33" s="78" customFormat="1" ht="50.25" customHeight="1" x14ac:dyDescent="0.25">
      <c r="A400" s="61" t="s">
        <v>1806</v>
      </c>
      <c r="B400" s="62">
        <v>80111620</v>
      </c>
      <c r="C400" s="63" t="s">
        <v>1593</v>
      </c>
      <c r="D400" s="64">
        <v>43282</v>
      </c>
      <c r="E400" s="65" t="s">
        <v>1513</v>
      </c>
      <c r="F400" s="66" t="s">
        <v>1594</v>
      </c>
      <c r="G400" s="65" t="s">
        <v>241</v>
      </c>
      <c r="H400" s="67">
        <v>30000000</v>
      </c>
      <c r="I400" s="67">
        <v>30000000</v>
      </c>
      <c r="J400" s="66" t="s">
        <v>76</v>
      </c>
      <c r="K400" s="66" t="s">
        <v>68</v>
      </c>
      <c r="L400" s="62" t="s">
        <v>1515</v>
      </c>
      <c r="M400" s="62" t="s">
        <v>1206</v>
      </c>
      <c r="N400" s="68" t="s">
        <v>1207</v>
      </c>
      <c r="O400" s="69" t="s">
        <v>1516</v>
      </c>
      <c r="P400" s="65" t="s">
        <v>1223</v>
      </c>
      <c r="Q400" s="65" t="s">
        <v>1517</v>
      </c>
      <c r="R400" s="65" t="s">
        <v>1231</v>
      </c>
      <c r="S400" s="65">
        <v>140060001</v>
      </c>
      <c r="T400" s="65" t="s">
        <v>1232</v>
      </c>
      <c r="U400" s="70"/>
      <c r="V400" s="71">
        <v>8505</v>
      </c>
      <c r="W400" s="72">
        <v>21510</v>
      </c>
      <c r="X400" s="73"/>
      <c r="Y400" s="74"/>
      <c r="Z400" s="74"/>
      <c r="AA400" s="75">
        <f t="shared" si="6"/>
        <v>0</v>
      </c>
      <c r="AB400" s="70"/>
      <c r="AC400" s="70" t="s">
        <v>111</v>
      </c>
      <c r="AD400" s="70"/>
      <c r="AE400" s="70" t="s">
        <v>1518</v>
      </c>
      <c r="AF400" s="76" t="s">
        <v>63</v>
      </c>
      <c r="AG400" s="65" t="s">
        <v>1210</v>
      </c>
    </row>
    <row r="401" spans="1:33" s="78" customFormat="1" ht="50.25" customHeight="1" x14ac:dyDescent="0.25">
      <c r="A401" s="61" t="s">
        <v>1806</v>
      </c>
      <c r="B401" s="62">
        <v>80111620</v>
      </c>
      <c r="C401" s="63" t="s">
        <v>1595</v>
      </c>
      <c r="D401" s="64">
        <v>43282</v>
      </c>
      <c r="E401" s="65" t="s">
        <v>1513</v>
      </c>
      <c r="F401" s="66" t="s">
        <v>1596</v>
      </c>
      <c r="G401" s="65" t="s">
        <v>241</v>
      </c>
      <c r="H401" s="67">
        <v>30000000</v>
      </c>
      <c r="I401" s="67">
        <v>30000000</v>
      </c>
      <c r="J401" s="66" t="s">
        <v>76</v>
      </c>
      <c r="K401" s="66" t="s">
        <v>68</v>
      </c>
      <c r="L401" s="62" t="s">
        <v>1515</v>
      </c>
      <c r="M401" s="62" t="s">
        <v>1206</v>
      </c>
      <c r="N401" s="68" t="s">
        <v>1207</v>
      </c>
      <c r="O401" s="69" t="s">
        <v>1516</v>
      </c>
      <c r="P401" s="65" t="s">
        <v>1223</v>
      </c>
      <c r="Q401" s="65" t="s">
        <v>1517</v>
      </c>
      <c r="R401" s="65" t="s">
        <v>1231</v>
      </c>
      <c r="S401" s="65">
        <v>140060001</v>
      </c>
      <c r="T401" s="65" t="s">
        <v>1232</v>
      </c>
      <c r="U401" s="70"/>
      <c r="V401" s="71">
        <v>8506</v>
      </c>
      <c r="W401" s="72">
        <v>21511</v>
      </c>
      <c r="X401" s="73"/>
      <c r="Y401" s="74"/>
      <c r="Z401" s="74"/>
      <c r="AA401" s="75">
        <f t="shared" si="6"/>
        <v>0</v>
      </c>
      <c r="AB401" s="70"/>
      <c r="AC401" s="70" t="s">
        <v>111</v>
      </c>
      <c r="AD401" s="70"/>
      <c r="AE401" s="70" t="s">
        <v>1518</v>
      </c>
      <c r="AF401" s="76" t="s">
        <v>63</v>
      </c>
      <c r="AG401" s="65" t="s">
        <v>1210</v>
      </c>
    </row>
    <row r="402" spans="1:33" s="78" customFormat="1" ht="50.25" customHeight="1" x14ac:dyDescent="0.25">
      <c r="A402" s="61" t="s">
        <v>1806</v>
      </c>
      <c r="B402" s="62">
        <v>80111620</v>
      </c>
      <c r="C402" s="63" t="s">
        <v>1597</v>
      </c>
      <c r="D402" s="64">
        <v>43282</v>
      </c>
      <c r="E402" s="65" t="s">
        <v>1513</v>
      </c>
      <c r="F402" s="66" t="s">
        <v>1598</v>
      </c>
      <c r="G402" s="65" t="s">
        <v>241</v>
      </c>
      <c r="H402" s="67">
        <v>30000000</v>
      </c>
      <c r="I402" s="67">
        <v>30000000</v>
      </c>
      <c r="J402" s="66" t="s">
        <v>76</v>
      </c>
      <c r="K402" s="66" t="s">
        <v>68</v>
      </c>
      <c r="L402" s="62" t="s">
        <v>1515</v>
      </c>
      <c r="M402" s="62" t="s">
        <v>1206</v>
      </c>
      <c r="N402" s="68" t="s">
        <v>1207</v>
      </c>
      <c r="O402" s="69" t="s">
        <v>1516</v>
      </c>
      <c r="P402" s="65" t="s">
        <v>1223</v>
      </c>
      <c r="Q402" s="65" t="s">
        <v>1517</v>
      </c>
      <c r="R402" s="65" t="s">
        <v>1231</v>
      </c>
      <c r="S402" s="65">
        <v>140060001</v>
      </c>
      <c r="T402" s="65" t="s">
        <v>1232</v>
      </c>
      <c r="U402" s="70"/>
      <c r="V402" s="71">
        <v>8507</v>
      </c>
      <c r="W402" s="72">
        <v>21512</v>
      </c>
      <c r="X402" s="73"/>
      <c r="Y402" s="74"/>
      <c r="Z402" s="74"/>
      <c r="AA402" s="75">
        <f t="shared" si="6"/>
        <v>0</v>
      </c>
      <c r="AB402" s="70"/>
      <c r="AC402" s="70" t="s">
        <v>111</v>
      </c>
      <c r="AD402" s="70"/>
      <c r="AE402" s="70" t="s">
        <v>1518</v>
      </c>
      <c r="AF402" s="76" t="s">
        <v>63</v>
      </c>
      <c r="AG402" s="65" t="s">
        <v>1210</v>
      </c>
    </row>
    <row r="403" spans="1:33" s="78" customFormat="1" ht="50.25" customHeight="1" x14ac:dyDescent="0.25">
      <c r="A403" s="61" t="s">
        <v>1806</v>
      </c>
      <c r="B403" s="62">
        <v>80111620</v>
      </c>
      <c r="C403" s="63" t="s">
        <v>1599</v>
      </c>
      <c r="D403" s="64">
        <v>43282</v>
      </c>
      <c r="E403" s="65" t="s">
        <v>1513</v>
      </c>
      <c r="F403" s="66" t="s">
        <v>1600</v>
      </c>
      <c r="G403" s="65" t="s">
        <v>241</v>
      </c>
      <c r="H403" s="67">
        <v>30000000</v>
      </c>
      <c r="I403" s="67">
        <v>30000000</v>
      </c>
      <c r="J403" s="66" t="s">
        <v>76</v>
      </c>
      <c r="K403" s="66" t="s">
        <v>68</v>
      </c>
      <c r="L403" s="62" t="s">
        <v>1515</v>
      </c>
      <c r="M403" s="62" t="s">
        <v>1206</v>
      </c>
      <c r="N403" s="68" t="s">
        <v>1207</v>
      </c>
      <c r="O403" s="69" t="s">
        <v>1516</v>
      </c>
      <c r="P403" s="65" t="s">
        <v>1223</v>
      </c>
      <c r="Q403" s="65" t="s">
        <v>1517</v>
      </c>
      <c r="R403" s="65" t="s">
        <v>1231</v>
      </c>
      <c r="S403" s="65">
        <v>140060001</v>
      </c>
      <c r="T403" s="65" t="s">
        <v>1232</v>
      </c>
      <c r="U403" s="70"/>
      <c r="V403" s="71">
        <v>8379</v>
      </c>
      <c r="W403" s="72">
        <v>21513</v>
      </c>
      <c r="X403" s="73"/>
      <c r="Y403" s="74"/>
      <c r="Z403" s="74"/>
      <c r="AA403" s="75">
        <f t="shared" si="6"/>
        <v>0</v>
      </c>
      <c r="AB403" s="70"/>
      <c r="AC403" s="70" t="s">
        <v>111</v>
      </c>
      <c r="AD403" s="70"/>
      <c r="AE403" s="70" t="s">
        <v>1518</v>
      </c>
      <c r="AF403" s="76" t="s">
        <v>63</v>
      </c>
      <c r="AG403" s="65" t="s">
        <v>1210</v>
      </c>
    </row>
    <row r="404" spans="1:33" s="78" customFormat="1" ht="50.25" customHeight="1" x14ac:dyDescent="0.25">
      <c r="A404" s="61" t="s">
        <v>1806</v>
      </c>
      <c r="B404" s="62">
        <v>80111620</v>
      </c>
      <c r="C404" s="63" t="s">
        <v>1601</v>
      </c>
      <c r="D404" s="64">
        <v>43282</v>
      </c>
      <c r="E404" s="65" t="s">
        <v>1513</v>
      </c>
      <c r="F404" s="66" t="s">
        <v>1602</v>
      </c>
      <c r="G404" s="65" t="s">
        <v>241</v>
      </c>
      <c r="H404" s="67">
        <v>30000000</v>
      </c>
      <c r="I404" s="67">
        <v>30000000</v>
      </c>
      <c r="J404" s="66" t="s">
        <v>76</v>
      </c>
      <c r="K404" s="66" t="s">
        <v>68</v>
      </c>
      <c r="L404" s="62" t="s">
        <v>1515</v>
      </c>
      <c r="M404" s="62" t="s">
        <v>1206</v>
      </c>
      <c r="N404" s="68" t="s">
        <v>1207</v>
      </c>
      <c r="O404" s="69" t="s">
        <v>1516</v>
      </c>
      <c r="P404" s="65" t="s">
        <v>1223</v>
      </c>
      <c r="Q404" s="65" t="s">
        <v>1517</v>
      </c>
      <c r="R404" s="65" t="s">
        <v>1231</v>
      </c>
      <c r="S404" s="65">
        <v>140060001</v>
      </c>
      <c r="T404" s="65" t="s">
        <v>1232</v>
      </c>
      <c r="U404" s="70"/>
      <c r="V404" s="71">
        <v>8450</v>
      </c>
      <c r="W404" s="72">
        <v>21514</v>
      </c>
      <c r="X404" s="73"/>
      <c r="Y404" s="74"/>
      <c r="Z404" s="74"/>
      <c r="AA404" s="75">
        <f t="shared" si="6"/>
        <v>0</v>
      </c>
      <c r="AB404" s="70"/>
      <c r="AC404" s="70" t="s">
        <v>111</v>
      </c>
      <c r="AD404" s="70"/>
      <c r="AE404" s="70" t="s">
        <v>1518</v>
      </c>
      <c r="AF404" s="76" t="s">
        <v>63</v>
      </c>
      <c r="AG404" s="65" t="s">
        <v>1210</v>
      </c>
    </row>
    <row r="405" spans="1:33" s="78" customFormat="1" ht="50.25" customHeight="1" x14ac:dyDescent="0.25">
      <c r="A405" s="61" t="s">
        <v>1806</v>
      </c>
      <c r="B405" s="62">
        <v>80111620</v>
      </c>
      <c r="C405" s="63" t="s">
        <v>1603</v>
      </c>
      <c r="D405" s="64">
        <v>43282</v>
      </c>
      <c r="E405" s="65" t="s">
        <v>1513</v>
      </c>
      <c r="F405" s="66" t="s">
        <v>1604</v>
      </c>
      <c r="G405" s="65" t="s">
        <v>241</v>
      </c>
      <c r="H405" s="67">
        <v>30000000</v>
      </c>
      <c r="I405" s="67">
        <v>30000000</v>
      </c>
      <c r="J405" s="66" t="s">
        <v>76</v>
      </c>
      <c r="K405" s="66" t="s">
        <v>68</v>
      </c>
      <c r="L405" s="62" t="s">
        <v>1515</v>
      </c>
      <c r="M405" s="62" t="s">
        <v>1206</v>
      </c>
      <c r="N405" s="68" t="s">
        <v>1207</v>
      </c>
      <c r="O405" s="69" t="s">
        <v>1516</v>
      </c>
      <c r="P405" s="65" t="s">
        <v>1223</v>
      </c>
      <c r="Q405" s="65" t="s">
        <v>1517</v>
      </c>
      <c r="R405" s="65" t="s">
        <v>1231</v>
      </c>
      <c r="S405" s="65">
        <v>140060001</v>
      </c>
      <c r="T405" s="65" t="s">
        <v>1232</v>
      </c>
      <c r="U405" s="70"/>
      <c r="V405" s="71">
        <v>8412</v>
      </c>
      <c r="W405" s="72">
        <v>21515</v>
      </c>
      <c r="X405" s="73"/>
      <c r="Y405" s="74"/>
      <c r="Z405" s="74"/>
      <c r="AA405" s="75">
        <f t="shared" si="6"/>
        <v>0</v>
      </c>
      <c r="AB405" s="70"/>
      <c r="AC405" s="70" t="s">
        <v>111</v>
      </c>
      <c r="AD405" s="70"/>
      <c r="AE405" s="70" t="s">
        <v>1518</v>
      </c>
      <c r="AF405" s="76" t="s">
        <v>63</v>
      </c>
      <c r="AG405" s="65" t="s">
        <v>1210</v>
      </c>
    </row>
    <row r="406" spans="1:33" s="78" customFormat="1" ht="50.25" customHeight="1" x14ac:dyDescent="0.25">
      <c r="A406" s="61" t="s">
        <v>1806</v>
      </c>
      <c r="B406" s="62">
        <v>80111620</v>
      </c>
      <c r="C406" s="63" t="s">
        <v>1605</v>
      </c>
      <c r="D406" s="64">
        <v>43282</v>
      </c>
      <c r="E406" s="65" t="s">
        <v>1513</v>
      </c>
      <c r="F406" s="66" t="s">
        <v>1606</v>
      </c>
      <c r="G406" s="65" t="s">
        <v>241</v>
      </c>
      <c r="H406" s="67">
        <v>30000000</v>
      </c>
      <c r="I406" s="67">
        <v>30000000</v>
      </c>
      <c r="J406" s="66" t="s">
        <v>76</v>
      </c>
      <c r="K406" s="66" t="s">
        <v>68</v>
      </c>
      <c r="L406" s="62" t="s">
        <v>1515</v>
      </c>
      <c r="M406" s="62" t="s">
        <v>1206</v>
      </c>
      <c r="N406" s="68" t="s">
        <v>1207</v>
      </c>
      <c r="O406" s="69" t="s">
        <v>1516</v>
      </c>
      <c r="P406" s="65" t="s">
        <v>1223</v>
      </c>
      <c r="Q406" s="65" t="s">
        <v>1517</v>
      </c>
      <c r="R406" s="65" t="s">
        <v>1231</v>
      </c>
      <c r="S406" s="65">
        <v>140060001</v>
      </c>
      <c r="T406" s="65" t="s">
        <v>1232</v>
      </c>
      <c r="U406" s="70"/>
      <c r="V406" s="71">
        <v>8411</v>
      </c>
      <c r="W406" s="72">
        <v>21516</v>
      </c>
      <c r="X406" s="73"/>
      <c r="Y406" s="74"/>
      <c r="Z406" s="74"/>
      <c r="AA406" s="75">
        <f t="shared" si="6"/>
        <v>0</v>
      </c>
      <c r="AB406" s="70"/>
      <c r="AC406" s="70" t="s">
        <v>111</v>
      </c>
      <c r="AD406" s="70"/>
      <c r="AE406" s="70" t="s">
        <v>1518</v>
      </c>
      <c r="AF406" s="76" t="s">
        <v>63</v>
      </c>
      <c r="AG406" s="65" t="s">
        <v>1210</v>
      </c>
    </row>
    <row r="407" spans="1:33" s="78" customFormat="1" ht="50.25" customHeight="1" x14ac:dyDescent="0.25">
      <c r="A407" s="61" t="s">
        <v>1806</v>
      </c>
      <c r="B407" s="62">
        <v>80111620</v>
      </c>
      <c r="C407" s="63" t="s">
        <v>1607</v>
      </c>
      <c r="D407" s="64">
        <v>43282</v>
      </c>
      <c r="E407" s="65" t="s">
        <v>1513</v>
      </c>
      <c r="F407" s="66" t="s">
        <v>1608</v>
      </c>
      <c r="G407" s="65" t="s">
        <v>241</v>
      </c>
      <c r="H407" s="67">
        <v>30000000</v>
      </c>
      <c r="I407" s="67">
        <v>30000000</v>
      </c>
      <c r="J407" s="66" t="s">
        <v>76</v>
      </c>
      <c r="K407" s="66" t="s">
        <v>68</v>
      </c>
      <c r="L407" s="62" t="s">
        <v>1515</v>
      </c>
      <c r="M407" s="62" t="s">
        <v>1206</v>
      </c>
      <c r="N407" s="68" t="s">
        <v>1207</v>
      </c>
      <c r="O407" s="69" t="s">
        <v>1516</v>
      </c>
      <c r="P407" s="65" t="s">
        <v>1223</v>
      </c>
      <c r="Q407" s="65" t="s">
        <v>1517</v>
      </c>
      <c r="R407" s="65" t="s">
        <v>1231</v>
      </c>
      <c r="S407" s="65">
        <v>140060001</v>
      </c>
      <c r="T407" s="65" t="s">
        <v>1232</v>
      </c>
      <c r="U407" s="70"/>
      <c r="V407" s="71">
        <v>8413</v>
      </c>
      <c r="W407" s="72">
        <v>21517</v>
      </c>
      <c r="X407" s="73"/>
      <c r="Y407" s="74"/>
      <c r="Z407" s="74"/>
      <c r="AA407" s="75">
        <f t="shared" si="6"/>
        <v>0</v>
      </c>
      <c r="AB407" s="70"/>
      <c r="AC407" s="70" t="s">
        <v>111</v>
      </c>
      <c r="AD407" s="70"/>
      <c r="AE407" s="70" t="s">
        <v>1518</v>
      </c>
      <c r="AF407" s="76" t="s">
        <v>63</v>
      </c>
      <c r="AG407" s="65" t="s">
        <v>1210</v>
      </c>
    </row>
    <row r="408" spans="1:33" s="78" customFormat="1" ht="50.25" customHeight="1" x14ac:dyDescent="0.25">
      <c r="A408" s="61" t="s">
        <v>1806</v>
      </c>
      <c r="B408" s="62">
        <v>80111620</v>
      </c>
      <c r="C408" s="63" t="s">
        <v>1609</v>
      </c>
      <c r="D408" s="64">
        <v>43282</v>
      </c>
      <c r="E408" s="65" t="s">
        <v>1513</v>
      </c>
      <c r="F408" s="66" t="s">
        <v>1610</v>
      </c>
      <c r="G408" s="65" t="s">
        <v>241</v>
      </c>
      <c r="H408" s="67">
        <v>30000000</v>
      </c>
      <c r="I408" s="67">
        <v>30000000</v>
      </c>
      <c r="J408" s="66" t="s">
        <v>76</v>
      </c>
      <c r="K408" s="66" t="s">
        <v>68</v>
      </c>
      <c r="L408" s="62" t="s">
        <v>1515</v>
      </c>
      <c r="M408" s="62" t="s">
        <v>1206</v>
      </c>
      <c r="N408" s="68" t="s">
        <v>1207</v>
      </c>
      <c r="O408" s="69" t="s">
        <v>1516</v>
      </c>
      <c r="P408" s="65" t="s">
        <v>1223</v>
      </c>
      <c r="Q408" s="65" t="s">
        <v>1517</v>
      </c>
      <c r="R408" s="65" t="s">
        <v>1231</v>
      </c>
      <c r="S408" s="65">
        <v>140060001</v>
      </c>
      <c r="T408" s="65" t="s">
        <v>1232</v>
      </c>
      <c r="U408" s="70"/>
      <c r="V408" s="71">
        <v>8451</v>
      </c>
      <c r="W408" s="72">
        <v>21518</v>
      </c>
      <c r="X408" s="73"/>
      <c r="Y408" s="74"/>
      <c r="Z408" s="74"/>
      <c r="AA408" s="75">
        <f t="shared" si="6"/>
        <v>0</v>
      </c>
      <c r="AB408" s="70"/>
      <c r="AC408" s="70" t="s">
        <v>111</v>
      </c>
      <c r="AD408" s="70"/>
      <c r="AE408" s="70" t="s">
        <v>1518</v>
      </c>
      <c r="AF408" s="76" t="s">
        <v>63</v>
      </c>
      <c r="AG408" s="65" t="s">
        <v>1210</v>
      </c>
    </row>
    <row r="409" spans="1:33" s="78" customFormat="1" ht="50.25" customHeight="1" x14ac:dyDescent="0.25">
      <c r="A409" s="61" t="s">
        <v>1806</v>
      </c>
      <c r="B409" s="62">
        <v>80111620</v>
      </c>
      <c r="C409" s="63" t="s">
        <v>1611</v>
      </c>
      <c r="D409" s="64">
        <v>43282</v>
      </c>
      <c r="E409" s="65" t="s">
        <v>1513</v>
      </c>
      <c r="F409" s="66" t="s">
        <v>1612</v>
      </c>
      <c r="G409" s="65" t="s">
        <v>241</v>
      </c>
      <c r="H409" s="67">
        <v>30000000</v>
      </c>
      <c r="I409" s="67">
        <v>30000000</v>
      </c>
      <c r="J409" s="66" t="s">
        <v>76</v>
      </c>
      <c r="K409" s="66" t="s">
        <v>68</v>
      </c>
      <c r="L409" s="62" t="s">
        <v>1515</v>
      </c>
      <c r="M409" s="62" t="s">
        <v>1206</v>
      </c>
      <c r="N409" s="68" t="s">
        <v>1207</v>
      </c>
      <c r="O409" s="69" t="s">
        <v>1516</v>
      </c>
      <c r="P409" s="65" t="s">
        <v>1223</v>
      </c>
      <c r="Q409" s="65" t="s">
        <v>1517</v>
      </c>
      <c r="R409" s="65" t="s">
        <v>1231</v>
      </c>
      <c r="S409" s="65">
        <v>140060001</v>
      </c>
      <c r="T409" s="65" t="s">
        <v>1232</v>
      </c>
      <c r="U409" s="70"/>
      <c r="V409" s="71">
        <v>8508</v>
      </c>
      <c r="W409" s="72">
        <v>21519</v>
      </c>
      <c r="X409" s="73"/>
      <c r="Y409" s="74"/>
      <c r="Z409" s="74"/>
      <c r="AA409" s="75">
        <f t="shared" si="6"/>
        <v>0</v>
      </c>
      <c r="AB409" s="70"/>
      <c r="AC409" s="70" t="s">
        <v>111</v>
      </c>
      <c r="AD409" s="70"/>
      <c r="AE409" s="70" t="s">
        <v>1518</v>
      </c>
      <c r="AF409" s="76" t="s">
        <v>63</v>
      </c>
      <c r="AG409" s="65" t="s">
        <v>1210</v>
      </c>
    </row>
    <row r="410" spans="1:33" s="78" customFormat="1" ht="50.25" customHeight="1" x14ac:dyDescent="0.25">
      <c r="A410" s="61" t="s">
        <v>1806</v>
      </c>
      <c r="B410" s="62">
        <v>80111620</v>
      </c>
      <c r="C410" s="63" t="s">
        <v>1613</v>
      </c>
      <c r="D410" s="64">
        <v>43282</v>
      </c>
      <c r="E410" s="65" t="s">
        <v>1513</v>
      </c>
      <c r="F410" s="66" t="s">
        <v>1614</v>
      </c>
      <c r="G410" s="65" t="s">
        <v>241</v>
      </c>
      <c r="H410" s="67">
        <v>30000000</v>
      </c>
      <c r="I410" s="67">
        <v>30000000</v>
      </c>
      <c r="J410" s="66" t="s">
        <v>76</v>
      </c>
      <c r="K410" s="66" t="s">
        <v>68</v>
      </c>
      <c r="L410" s="62" t="s">
        <v>1515</v>
      </c>
      <c r="M410" s="62" t="s">
        <v>1206</v>
      </c>
      <c r="N410" s="68" t="s">
        <v>1207</v>
      </c>
      <c r="O410" s="69" t="s">
        <v>1516</v>
      </c>
      <c r="P410" s="65" t="s">
        <v>1223</v>
      </c>
      <c r="Q410" s="65" t="s">
        <v>1517</v>
      </c>
      <c r="R410" s="65" t="s">
        <v>1231</v>
      </c>
      <c r="S410" s="65">
        <v>140060001</v>
      </c>
      <c r="T410" s="65" t="s">
        <v>1232</v>
      </c>
      <c r="U410" s="70"/>
      <c r="V410" s="71">
        <v>8492</v>
      </c>
      <c r="W410" s="72">
        <v>21520</v>
      </c>
      <c r="X410" s="73"/>
      <c r="Y410" s="74"/>
      <c r="Z410" s="74"/>
      <c r="AA410" s="75">
        <f t="shared" si="6"/>
        <v>0</v>
      </c>
      <c r="AB410" s="70"/>
      <c r="AC410" s="70" t="s">
        <v>111</v>
      </c>
      <c r="AD410" s="70"/>
      <c r="AE410" s="70" t="s">
        <v>1518</v>
      </c>
      <c r="AF410" s="76" t="s">
        <v>63</v>
      </c>
      <c r="AG410" s="65" t="s">
        <v>1210</v>
      </c>
    </row>
    <row r="411" spans="1:33" s="78" customFormat="1" ht="50.25" customHeight="1" x14ac:dyDescent="0.25">
      <c r="A411" s="61" t="s">
        <v>1806</v>
      </c>
      <c r="B411" s="62">
        <v>80111620</v>
      </c>
      <c r="C411" s="63" t="s">
        <v>1615</v>
      </c>
      <c r="D411" s="64">
        <v>43282</v>
      </c>
      <c r="E411" s="65" t="s">
        <v>1513</v>
      </c>
      <c r="F411" s="66" t="s">
        <v>1616</v>
      </c>
      <c r="G411" s="65" t="s">
        <v>241</v>
      </c>
      <c r="H411" s="67">
        <v>30000000</v>
      </c>
      <c r="I411" s="67">
        <v>30000000</v>
      </c>
      <c r="J411" s="66" t="s">
        <v>76</v>
      </c>
      <c r="K411" s="66" t="s">
        <v>68</v>
      </c>
      <c r="L411" s="62" t="s">
        <v>1515</v>
      </c>
      <c r="M411" s="62" t="s">
        <v>1206</v>
      </c>
      <c r="N411" s="68" t="s">
        <v>1207</v>
      </c>
      <c r="O411" s="69" t="s">
        <v>1516</v>
      </c>
      <c r="P411" s="65" t="s">
        <v>1223</v>
      </c>
      <c r="Q411" s="65" t="s">
        <v>1517</v>
      </c>
      <c r="R411" s="65" t="s">
        <v>1231</v>
      </c>
      <c r="S411" s="65">
        <v>140060001</v>
      </c>
      <c r="T411" s="65" t="s">
        <v>1232</v>
      </c>
      <c r="U411" s="70"/>
      <c r="V411" s="71">
        <v>8493</v>
      </c>
      <c r="W411" s="72">
        <v>21521</v>
      </c>
      <c r="X411" s="73"/>
      <c r="Y411" s="74"/>
      <c r="Z411" s="74"/>
      <c r="AA411" s="75">
        <f t="shared" si="6"/>
        <v>0</v>
      </c>
      <c r="AB411" s="70"/>
      <c r="AC411" s="70" t="s">
        <v>111</v>
      </c>
      <c r="AD411" s="70"/>
      <c r="AE411" s="70" t="s">
        <v>1518</v>
      </c>
      <c r="AF411" s="76" t="s">
        <v>63</v>
      </c>
      <c r="AG411" s="65" t="s">
        <v>1210</v>
      </c>
    </row>
    <row r="412" spans="1:33" s="78" customFormat="1" ht="50.25" customHeight="1" x14ac:dyDescent="0.25">
      <c r="A412" s="61" t="s">
        <v>1806</v>
      </c>
      <c r="B412" s="62">
        <v>80111620</v>
      </c>
      <c r="C412" s="63" t="s">
        <v>1617</v>
      </c>
      <c r="D412" s="64">
        <v>43282</v>
      </c>
      <c r="E412" s="65" t="s">
        <v>1513</v>
      </c>
      <c r="F412" s="66" t="s">
        <v>1618</v>
      </c>
      <c r="G412" s="65" t="s">
        <v>241</v>
      </c>
      <c r="H412" s="67">
        <v>30000000</v>
      </c>
      <c r="I412" s="67">
        <v>30000000</v>
      </c>
      <c r="J412" s="66" t="s">
        <v>76</v>
      </c>
      <c r="K412" s="66" t="s">
        <v>68</v>
      </c>
      <c r="L412" s="62" t="s">
        <v>1515</v>
      </c>
      <c r="M412" s="62" t="s">
        <v>1206</v>
      </c>
      <c r="N412" s="68" t="s">
        <v>1207</v>
      </c>
      <c r="O412" s="69" t="s">
        <v>1516</v>
      </c>
      <c r="P412" s="65" t="s">
        <v>1223</v>
      </c>
      <c r="Q412" s="65" t="s">
        <v>1517</v>
      </c>
      <c r="R412" s="65" t="s">
        <v>1231</v>
      </c>
      <c r="S412" s="65">
        <v>140060001</v>
      </c>
      <c r="T412" s="65" t="s">
        <v>1232</v>
      </c>
      <c r="U412" s="70"/>
      <c r="V412" s="71">
        <v>8389</v>
      </c>
      <c r="W412" s="72">
        <v>21522</v>
      </c>
      <c r="X412" s="73"/>
      <c r="Y412" s="74"/>
      <c r="Z412" s="74"/>
      <c r="AA412" s="75">
        <f t="shared" si="6"/>
        <v>0</v>
      </c>
      <c r="AB412" s="70"/>
      <c r="AC412" s="70" t="s">
        <v>111</v>
      </c>
      <c r="AD412" s="70"/>
      <c r="AE412" s="70" t="s">
        <v>1518</v>
      </c>
      <c r="AF412" s="76" t="s">
        <v>63</v>
      </c>
      <c r="AG412" s="65" t="s">
        <v>1210</v>
      </c>
    </row>
    <row r="413" spans="1:33" s="78" customFormat="1" ht="50.25" customHeight="1" x14ac:dyDescent="0.25">
      <c r="A413" s="61" t="s">
        <v>1806</v>
      </c>
      <c r="B413" s="62">
        <v>80111620</v>
      </c>
      <c r="C413" s="63" t="s">
        <v>1619</v>
      </c>
      <c r="D413" s="64">
        <v>43282</v>
      </c>
      <c r="E413" s="65" t="s">
        <v>1513</v>
      </c>
      <c r="F413" s="66" t="s">
        <v>1620</v>
      </c>
      <c r="G413" s="65" t="s">
        <v>241</v>
      </c>
      <c r="H413" s="67">
        <v>30000000</v>
      </c>
      <c r="I413" s="67">
        <v>30000000</v>
      </c>
      <c r="J413" s="66" t="s">
        <v>76</v>
      </c>
      <c r="K413" s="66" t="s">
        <v>68</v>
      </c>
      <c r="L413" s="62" t="s">
        <v>1515</v>
      </c>
      <c r="M413" s="62" t="s">
        <v>1206</v>
      </c>
      <c r="N413" s="68" t="s">
        <v>1207</v>
      </c>
      <c r="O413" s="69" t="s">
        <v>1516</v>
      </c>
      <c r="P413" s="65" t="s">
        <v>1223</v>
      </c>
      <c r="Q413" s="65" t="s">
        <v>1517</v>
      </c>
      <c r="R413" s="65" t="s">
        <v>1231</v>
      </c>
      <c r="S413" s="65">
        <v>140060001</v>
      </c>
      <c r="T413" s="65" t="s">
        <v>1232</v>
      </c>
      <c r="U413" s="70"/>
      <c r="V413" s="71">
        <v>8396</v>
      </c>
      <c r="W413" s="72">
        <v>21523</v>
      </c>
      <c r="X413" s="73"/>
      <c r="Y413" s="74"/>
      <c r="Z413" s="74"/>
      <c r="AA413" s="75">
        <f t="shared" si="6"/>
        <v>0</v>
      </c>
      <c r="AB413" s="70"/>
      <c r="AC413" s="70" t="s">
        <v>111</v>
      </c>
      <c r="AD413" s="70"/>
      <c r="AE413" s="70" t="s">
        <v>1518</v>
      </c>
      <c r="AF413" s="76" t="s">
        <v>63</v>
      </c>
      <c r="AG413" s="65" t="s">
        <v>1210</v>
      </c>
    </row>
    <row r="414" spans="1:33" s="78" customFormat="1" ht="50.25" customHeight="1" x14ac:dyDescent="0.25">
      <c r="A414" s="61" t="s">
        <v>1806</v>
      </c>
      <c r="B414" s="62">
        <v>80111620</v>
      </c>
      <c r="C414" s="63" t="s">
        <v>1621</v>
      </c>
      <c r="D414" s="64">
        <v>43282</v>
      </c>
      <c r="E414" s="65" t="s">
        <v>1513</v>
      </c>
      <c r="F414" s="66" t="s">
        <v>1622</v>
      </c>
      <c r="G414" s="65" t="s">
        <v>241</v>
      </c>
      <c r="H414" s="67">
        <v>30000000</v>
      </c>
      <c r="I414" s="67">
        <v>30000000</v>
      </c>
      <c r="J414" s="66" t="s">
        <v>76</v>
      </c>
      <c r="K414" s="66" t="s">
        <v>68</v>
      </c>
      <c r="L414" s="62" t="s">
        <v>1515</v>
      </c>
      <c r="M414" s="62" t="s">
        <v>1206</v>
      </c>
      <c r="N414" s="68" t="s">
        <v>1207</v>
      </c>
      <c r="O414" s="69" t="s">
        <v>1516</v>
      </c>
      <c r="P414" s="65" t="s">
        <v>1223</v>
      </c>
      <c r="Q414" s="65" t="s">
        <v>1517</v>
      </c>
      <c r="R414" s="65" t="s">
        <v>1231</v>
      </c>
      <c r="S414" s="65">
        <v>140060001</v>
      </c>
      <c r="T414" s="65" t="s">
        <v>1232</v>
      </c>
      <c r="U414" s="70"/>
      <c r="V414" s="71">
        <v>8414</v>
      </c>
      <c r="W414" s="72">
        <v>21524</v>
      </c>
      <c r="X414" s="73"/>
      <c r="Y414" s="74"/>
      <c r="Z414" s="74"/>
      <c r="AA414" s="75">
        <f t="shared" si="6"/>
        <v>0</v>
      </c>
      <c r="AB414" s="70"/>
      <c r="AC414" s="70" t="s">
        <v>111</v>
      </c>
      <c r="AD414" s="70"/>
      <c r="AE414" s="70" t="s">
        <v>1518</v>
      </c>
      <c r="AF414" s="76" t="s">
        <v>63</v>
      </c>
      <c r="AG414" s="65" t="s">
        <v>1210</v>
      </c>
    </row>
    <row r="415" spans="1:33" s="78" customFormat="1" ht="50.25" customHeight="1" x14ac:dyDescent="0.25">
      <c r="A415" s="61" t="s">
        <v>1806</v>
      </c>
      <c r="B415" s="62">
        <v>80111620</v>
      </c>
      <c r="C415" s="63" t="s">
        <v>1623</v>
      </c>
      <c r="D415" s="64">
        <v>43282</v>
      </c>
      <c r="E415" s="65" t="s">
        <v>1513</v>
      </c>
      <c r="F415" s="66" t="s">
        <v>1624</v>
      </c>
      <c r="G415" s="65" t="s">
        <v>241</v>
      </c>
      <c r="H415" s="67">
        <v>30000000</v>
      </c>
      <c r="I415" s="67">
        <v>30000000</v>
      </c>
      <c r="J415" s="66" t="s">
        <v>76</v>
      </c>
      <c r="K415" s="66" t="s">
        <v>68</v>
      </c>
      <c r="L415" s="62" t="s">
        <v>1515</v>
      </c>
      <c r="M415" s="62" t="s">
        <v>1206</v>
      </c>
      <c r="N415" s="68" t="s">
        <v>1207</v>
      </c>
      <c r="O415" s="69" t="s">
        <v>1516</v>
      </c>
      <c r="P415" s="65" t="s">
        <v>1223</v>
      </c>
      <c r="Q415" s="65" t="s">
        <v>1517</v>
      </c>
      <c r="R415" s="65" t="s">
        <v>1231</v>
      </c>
      <c r="S415" s="65">
        <v>140060001</v>
      </c>
      <c r="T415" s="65" t="s">
        <v>1232</v>
      </c>
      <c r="U415" s="70"/>
      <c r="V415" s="71">
        <v>8405</v>
      </c>
      <c r="W415" s="72">
        <v>21525</v>
      </c>
      <c r="X415" s="73"/>
      <c r="Y415" s="74"/>
      <c r="Z415" s="74"/>
      <c r="AA415" s="75">
        <f t="shared" si="6"/>
        <v>0</v>
      </c>
      <c r="AB415" s="70"/>
      <c r="AC415" s="70" t="s">
        <v>111</v>
      </c>
      <c r="AD415" s="70"/>
      <c r="AE415" s="70" t="s">
        <v>1518</v>
      </c>
      <c r="AF415" s="76" t="s">
        <v>63</v>
      </c>
      <c r="AG415" s="65" t="s">
        <v>1210</v>
      </c>
    </row>
    <row r="416" spans="1:33" s="78" customFormat="1" ht="50.25" customHeight="1" x14ac:dyDescent="0.25">
      <c r="A416" s="61" t="s">
        <v>1806</v>
      </c>
      <c r="B416" s="62">
        <v>80111620</v>
      </c>
      <c r="C416" s="63" t="s">
        <v>1625</v>
      </c>
      <c r="D416" s="64">
        <v>43282</v>
      </c>
      <c r="E416" s="65" t="s">
        <v>1513</v>
      </c>
      <c r="F416" s="66" t="s">
        <v>1626</v>
      </c>
      <c r="G416" s="65" t="s">
        <v>241</v>
      </c>
      <c r="H416" s="67">
        <v>30000000</v>
      </c>
      <c r="I416" s="67">
        <v>30000000</v>
      </c>
      <c r="J416" s="66" t="s">
        <v>76</v>
      </c>
      <c r="K416" s="66" t="s">
        <v>68</v>
      </c>
      <c r="L416" s="62" t="s">
        <v>1515</v>
      </c>
      <c r="M416" s="62" t="s">
        <v>1206</v>
      </c>
      <c r="N416" s="68" t="s">
        <v>1207</v>
      </c>
      <c r="O416" s="69" t="s">
        <v>1516</v>
      </c>
      <c r="P416" s="65" t="s">
        <v>1223</v>
      </c>
      <c r="Q416" s="65" t="s">
        <v>1517</v>
      </c>
      <c r="R416" s="65" t="s">
        <v>1231</v>
      </c>
      <c r="S416" s="65">
        <v>140060001</v>
      </c>
      <c r="T416" s="65" t="s">
        <v>1232</v>
      </c>
      <c r="U416" s="70"/>
      <c r="V416" s="71">
        <v>8457</v>
      </c>
      <c r="W416" s="72">
        <v>21526</v>
      </c>
      <c r="X416" s="73"/>
      <c r="Y416" s="74"/>
      <c r="Z416" s="74"/>
      <c r="AA416" s="75">
        <f t="shared" si="6"/>
        <v>0</v>
      </c>
      <c r="AB416" s="70"/>
      <c r="AC416" s="70" t="s">
        <v>111</v>
      </c>
      <c r="AD416" s="70"/>
      <c r="AE416" s="70" t="s">
        <v>1518</v>
      </c>
      <c r="AF416" s="76" t="s">
        <v>63</v>
      </c>
      <c r="AG416" s="65" t="s">
        <v>1210</v>
      </c>
    </row>
    <row r="417" spans="1:33" s="78" customFormat="1" ht="50.25" customHeight="1" x14ac:dyDescent="0.25">
      <c r="A417" s="61" t="s">
        <v>1806</v>
      </c>
      <c r="B417" s="62">
        <v>80111620</v>
      </c>
      <c r="C417" s="63" t="s">
        <v>1627</v>
      </c>
      <c r="D417" s="64">
        <v>43282</v>
      </c>
      <c r="E417" s="65" t="s">
        <v>1513</v>
      </c>
      <c r="F417" s="66" t="s">
        <v>1628</v>
      </c>
      <c r="G417" s="65" t="s">
        <v>241</v>
      </c>
      <c r="H417" s="67">
        <v>30000000</v>
      </c>
      <c r="I417" s="67">
        <v>30000000</v>
      </c>
      <c r="J417" s="66" t="s">
        <v>76</v>
      </c>
      <c r="K417" s="66" t="s">
        <v>68</v>
      </c>
      <c r="L417" s="62" t="s">
        <v>1515</v>
      </c>
      <c r="M417" s="62" t="s">
        <v>1206</v>
      </c>
      <c r="N417" s="68" t="s">
        <v>1207</v>
      </c>
      <c r="O417" s="69" t="s">
        <v>1516</v>
      </c>
      <c r="P417" s="65" t="s">
        <v>1223</v>
      </c>
      <c r="Q417" s="65" t="s">
        <v>1517</v>
      </c>
      <c r="R417" s="65" t="s">
        <v>1231</v>
      </c>
      <c r="S417" s="65">
        <v>140060001</v>
      </c>
      <c r="T417" s="65" t="s">
        <v>1232</v>
      </c>
      <c r="U417" s="70"/>
      <c r="V417" s="71">
        <v>8440</v>
      </c>
      <c r="W417" s="72">
        <v>21527</v>
      </c>
      <c r="X417" s="73"/>
      <c r="Y417" s="74"/>
      <c r="Z417" s="74"/>
      <c r="AA417" s="75">
        <f t="shared" si="6"/>
        <v>0</v>
      </c>
      <c r="AB417" s="70"/>
      <c r="AC417" s="70" t="s">
        <v>111</v>
      </c>
      <c r="AD417" s="70"/>
      <c r="AE417" s="70" t="s">
        <v>1518</v>
      </c>
      <c r="AF417" s="76" t="s">
        <v>63</v>
      </c>
      <c r="AG417" s="65" t="s">
        <v>1210</v>
      </c>
    </row>
    <row r="418" spans="1:33" s="78" customFormat="1" ht="50.25" customHeight="1" x14ac:dyDescent="0.25">
      <c r="A418" s="61" t="s">
        <v>1806</v>
      </c>
      <c r="B418" s="62">
        <v>80111620</v>
      </c>
      <c r="C418" s="63" t="s">
        <v>1629</v>
      </c>
      <c r="D418" s="64">
        <v>43282</v>
      </c>
      <c r="E418" s="65" t="s">
        <v>1513</v>
      </c>
      <c r="F418" s="66" t="s">
        <v>1630</v>
      </c>
      <c r="G418" s="65" t="s">
        <v>241</v>
      </c>
      <c r="H418" s="67">
        <v>30000000</v>
      </c>
      <c r="I418" s="67">
        <v>30000000</v>
      </c>
      <c r="J418" s="66" t="s">
        <v>76</v>
      </c>
      <c r="K418" s="66" t="s">
        <v>68</v>
      </c>
      <c r="L418" s="62" t="s">
        <v>1515</v>
      </c>
      <c r="M418" s="62" t="s">
        <v>1206</v>
      </c>
      <c r="N418" s="68" t="s">
        <v>1207</v>
      </c>
      <c r="O418" s="69" t="s">
        <v>1516</v>
      </c>
      <c r="P418" s="65" t="s">
        <v>1223</v>
      </c>
      <c r="Q418" s="65" t="s">
        <v>1517</v>
      </c>
      <c r="R418" s="65" t="s">
        <v>1231</v>
      </c>
      <c r="S418" s="65">
        <v>140060001</v>
      </c>
      <c r="T418" s="65" t="s">
        <v>1232</v>
      </c>
      <c r="U418" s="70"/>
      <c r="V418" s="71">
        <v>8519</v>
      </c>
      <c r="W418" s="72">
        <v>21528</v>
      </c>
      <c r="X418" s="73"/>
      <c r="Y418" s="74"/>
      <c r="Z418" s="74"/>
      <c r="AA418" s="75">
        <f t="shared" si="6"/>
        <v>0</v>
      </c>
      <c r="AB418" s="70"/>
      <c r="AC418" s="70" t="s">
        <v>111</v>
      </c>
      <c r="AD418" s="70"/>
      <c r="AE418" s="70" t="s">
        <v>1518</v>
      </c>
      <c r="AF418" s="76" t="s">
        <v>63</v>
      </c>
      <c r="AG418" s="65" t="s">
        <v>1210</v>
      </c>
    </row>
    <row r="419" spans="1:33" s="78" customFormat="1" ht="50.25" customHeight="1" x14ac:dyDescent="0.25">
      <c r="A419" s="61" t="s">
        <v>1806</v>
      </c>
      <c r="B419" s="62">
        <v>80111620</v>
      </c>
      <c r="C419" s="63" t="s">
        <v>1631</v>
      </c>
      <c r="D419" s="64">
        <v>43282</v>
      </c>
      <c r="E419" s="65" t="s">
        <v>1513</v>
      </c>
      <c r="F419" s="66" t="s">
        <v>1632</v>
      </c>
      <c r="G419" s="65" t="s">
        <v>241</v>
      </c>
      <c r="H419" s="67">
        <v>30000000</v>
      </c>
      <c r="I419" s="67">
        <v>30000000</v>
      </c>
      <c r="J419" s="66" t="s">
        <v>76</v>
      </c>
      <c r="K419" s="66" t="s">
        <v>68</v>
      </c>
      <c r="L419" s="62" t="s">
        <v>1515</v>
      </c>
      <c r="M419" s="62" t="s">
        <v>1206</v>
      </c>
      <c r="N419" s="68" t="s">
        <v>1207</v>
      </c>
      <c r="O419" s="69" t="s">
        <v>1516</v>
      </c>
      <c r="P419" s="65" t="s">
        <v>1223</v>
      </c>
      <c r="Q419" s="65" t="s">
        <v>1517</v>
      </c>
      <c r="R419" s="65" t="s">
        <v>1231</v>
      </c>
      <c r="S419" s="65">
        <v>140060001</v>
      </c>
      <c r="T419" s="65" t="s">
        <v>1232</v>
      </c>
      <c r="U419" s="70"/>
      <c r="V419" s="71">
        <v>8417</v>
      </c>
      <c r="W419" s="72">
        <v>21529</v>
      </c>
      <c r="X419" s="73"/>
      <c r="Y419" s="74"/>
      <c r="Z419" s="74"/>
      <c r="AA419" s="75">
        <f t="shared" si="6"/>
        <v>0</v>
      </c>
      <c r="AB419" s="70"/>
      <c r="AC419" s="70" t="s">
        <v>111</v>
      </c>
      <c r="AD419" s="70"/>
      <c r="AE419" s="70" t="s">
        <v>1518</v>
      </c>
      <c r="AF419" s="76" t="s">
        <v>63</v>
      </c>
      <c r="AG419" s="65" t="s">
        <v>1210</v>
      </c>
    </row>
    <row r="420" spans="1:33" s="78" customFormat="1" ht="50.25" customHeight="1" x14ac:dyDescent="0.25">
      <c r="A420" s="61" t="s">
        <v>1806</v>
      </c>
      <c r="B420" s="62">
        <v>80111620</v>
      </c>
      <c r="C420" s="63" t="s">
        <v>1633</v>
      </c>
      <c r="D420" s="64">
        <v>43282</v>
      </c>
      <c r="E420" s="65" t="s">
        <v>1513</v>
      </c>
      <c r="F420" s="66" t="s">
        <v>1634</v>
      </c>
      <c r="G420" s="65" t="s">
        <v>241</v>
      </c>
      <c r="H420" s="67">
        <v>30000000</v>
      </c>
      <c r="I420" s="67">
        <v>30000000</v>
      </c>
      <c r="J420" s="66" t="s">
        <v>76</v>
      </c>
      <c r="K420" s="66" t="s">
        <v>68</v>
      </c>
      <c r="L420" s="62" t="s">
        <v>1515</v>
      </c>
      <c r="M420" s="62" t="s">
        <v>1206</v>
      </c>
      <c r="N420" s="68" t="s">
        <v>1207</v>
      </c>
      <c r="O420" s="69" t="s">
        <v>1516</v>
      </c>
      <c r="P420" s="65" t="s">
        <v>1223</v>
      </c>
      <c r="Q420" s="65" t="s">
        <v>1517</v>
      </c>
      <c r="R420" s="65" t="s">
        <v>1231</v>
      </c>
      <c r="S420" s="65">
        <v>140060001</v>
      </c>
      <c r="T420" s="65" t="s">
        <v>1232</v>
      </c>
      <c r="U420" s="70"/>
      <c r="V420" s="71">
        <v>8475</v>
      </c>
      <c r="W420" s="72">
        <v>21530</v>
      </c>
      <c r="X420" s="73"/>
      <c r="Y420" s="74"/>
      <c r="Z420" s="74"/>
      <c r="AA420" s="75">
        <f t="shared" si="6"/>
        <v>0</v>
      </c>
      <c r="AB420" s="70"/>
      <c r="AC420" s="70" t="s">
        <v>111</v>
      </c>
      <c r="AD420" s="70"/>
      <c r="AE420" s="70" t="s">
        <v>1518</v>
      </c>
      <c r="AF420" s="76" t="s">
        <v>63</v>
      </c>
      <c r="AG420" s="65" t="s">
        <v>1210</v>
      </c>
    </row>
    <row r="421" spans="1:33" s="78" customFormat="1" ht="50.25" customHeight="1" x14ac:dyDescent="0.25">
      <c r="A421" s="61" t="s">
        <v>1806</v>
      </c>
      <c r="B421" s="62">
        <v>80111620</v>
      </c>
      <c r="C421" s="63" t="s">
        <v>1635</v>
      </c>
      <c r="D421" s="64">
        <v>43282</v>
      </c>
      <c r="E421" s="65" t="s">
        <v>1513</v>
      </c>
      <c r="F421" s="66" t="s">
        <v>1636</v>
      </c>
      <c r="G421" s="65" t="s">
        <v>241</v>
      </c>
      <c r="H421" s="67">
        <v>30000000</v>
      </c>
      <c r="I421" s="67">
        <v>30000000</v>
      </c>
      <c r="J421" s="66" t="s">
        <v>76</v>
      </c>
      <c r="K421" s="66" t="s">
        <v>68</v>
      </c>
      <c r="L421" s="62" t="s">
        <v>1515</v>
      </c>
      <c r="M421" s="62" t="s">
        <v>1206</v>
      </c>
      <c r="N421" s="68" t="s">
        <v>1207</v>
      </c>
      <c r="O421" s="69" t="s">
        <v>1516</v>
      </c>
      <c r="P421" s="65" t="s">
        <v>1223</v>
      </c>
      <c r="Q421" s="65" t="s">
        <v>1517</v>
      </c>
      <c r="R421" s="65" t="s">
        <v>1231</v>
      </c>
      <c r="S421" s="65">
        <v>140060001</v>
      </c>
      <c r="T421" s="65" t="s">
        <v>1232</v>
      </c>
      <c r="U421" s="70"/>
      <c r="V421" s="71">
        <v>8421</v>
      </c>
      <c r="W421" s="72">
        <v>21531</v>
      </c>
      <c r="X421" s="73"/>
      <c r="Y421" s="74"/>
      <c r="Z421" s="74"/>
      <c r="AA421" s="75">
        <f t="shared" si="6"/>
        <v>0</v>
      </c>
      <c r="AB421" s="70"/>
      <c r="AC421" s="70" t="s">
        <v>111</v>
      </c>
      <c r="AD421" s="70"/>
      <c r="AE421" s="70" t="s">
        <v>1518</v>
      </c>
      <c r="AF421" s="76" t="s">
        <v>63</v>
      </c>
      <c r="AG421" s="65" t="s">
        <v>1210</v>
      </c>
    </row>
    <row r="422" spans="1:33" s="78" customFormat="1" ht="50.25" customHeight="1" x14ac:dyDescent="0.25">
      <c r="A422" s="61" t="s">
        <v>1806</v>
      </c>
      <c r="B422" s="62">
        <v>80111620</v>
      </c>
      <c r="C422" s="63" t="s">
        <v>1637</v>
      </c>
      <c r="D422" s="64">
        <v>43282</v>
      </c>
      <c r="E422" s="65" t="s">
        <v>1513</v>
      </c>
      <c r="F422" s="66" t="s">
        <v>1638</v>
      </c>
      <c r="G422" s="65" t="s">
        <v>241</v>
      </c>
      <c r="H422" s="67">
        <v>30000000</v>
      </c>
      <c r="I422" s="67">
        <v>30000000</v>
      </c>
      <c r="J422" s="66" t="s">
        <v>76</v>
      </c>
      <c r="K422" s="66" t="s">
        <v>68</v>
      </c>
      <c r="L422" s="62" t="s">
        <v>1515</v>
      </c>
      <c r="M422" s="62" t="s">
        <v>1206</v>
      </c>
      <c r="N422" s="68" t="s">
        <v>1207</v>
      </c>
      <c r="O422" s="69" t="s">
        <v>1516</v>
      </c>
      <c r="P422" s="65" t="s">
        <v>1223</v>
      </c>
      <c r="Q422" s="65" t="s">
        <v>1517</v>
      </c>
      <c r="R422" s="65" t="s">
        <v>1231</v>
      </c>
      <c r="S422" s="65">
        <v>140060001</v>
      </c>
      <c r="T422" s="65" t="s">
        <v>1232</v>
      </c>
      <c r="U422" s="70"/>
      <c r="V422" s="71">
        <v>8418</v>
      </c>
      <c r="W422" s="72">
        <v>21532</v>
      </c>
      <c r="X422" s="73"/>
      <c r="Y422" s="74"/>
      <c r="Z422" s="74"/>
      <c r="AA422" s="75">
        <f t="shared" si="6"/>
        <v>0</v>
      </c>
      <c r="AB422" s="70"/>
      <c r="AC422" s="70" t="s">
        <v>111</v>
      </c>
      <c r="AD422" s="70"/>
      <c r="AE422" s="70" t="s">
        <v>1518</v>
      </c>
      <c r="AF422" s="76" t="s">
        <v>63</v>
      </c>
      <c r="AG422" s="65" t="s">
        <v>1210</v>
      </c>
    </row>
    <row r="423" spans="1:33" s="78" customFormat="1" ht="50.25" customHeight="1" x14ac:dyDescent="0.25">
      <c r="A423" s="61" t="s">
        <v>1806</v>
      </c>
      <c r="B423" s="62">
        <v>80111620</v>
      </c>
      <c r="C423" s="63" t="s">
        <v>1639</v>
      </c>
      <c r="D423" s="64">
        <v>43282</v>
      </c>
      <c r="E423" s="65" t="s">
        <v>1513</v>
      </c>
      <c r="F423" s="66" t="s">
        <v>1640</v>
      </c>
      <c r="G423" s="65" t="s">
        <v>241</v>
      </c>
      <c r="H423" s="67">
        <v>30000000</v>
      </c>
      <c r="I423" s="67">
        <v>30000000</v>
      </c>
      <c r="J423" s="66" t="s">
        <v>76</v>
      </c>
      <c r="K423" s="66" t="s">
        <v>68</v>
      </c>
      <c r="L423" s="62" t="s">
        <v>1515</v>
      </c>
      <c r="M423" s="62" t="s">
        <v>1206</v>
      </c>
      <c r="N423" s="68" t="s">
        <v>1207</v>
      </c>
      <c r="O423" s="69" t="s">
        <v>1516</v>
      </c>
      <c r="P423" s="65" t="s">
        <v>1223</v>
      </c>
      <c r="Q423" s="65" t="s">
        <v>1517</v>
      </c>
      <c r="R423" s="65" t="s">
        <v>1231</v>
      </c>
      <c r="S423" s="65">
        <v>140060001</v>
      </c>
      <c r="T423" s="65" t="s">
        <v>1232</v>
      </c>
      <c r="U423" s="70"/>
      <c r="V423" s="71">
        <v>8509</v>
      </c>
      <c r="W423" s="72">
        <v>21535</v>
      </c>
      <c r="X423" s="73"/>
      <c r="Y423" s="74"/>
      <c r="Z423" s="74"/>
      <c r="AA423" s="75">
        <f t="shared" si="6"/>
        <v>0</v>
      </c>
      <c r="AB423" s="70"/>
      <c r="AC423" s="70" t="s">
        <v>111</v>
      </c>
      <c r="AD423" s="70"/>
      <c r="AE423" s="70" t="s">
        <v>1518</v>
      </c>
      <c r="AF423" s="76" t="s">
        <v>63</v>
      </c>
      <c r="AG423" s="65" t="s">
        <v>1210</v>
      </c>
    </row>
    <row r="424" spans="1:33" s="78" customFormat="1" ht="50.25" customHeight="1" x14ac:dyDescent="0.25">
      <c r="A424" s="61" t="s">
        <v>1806</v>
      </c>
      <c r="B424" s="62">
        <v>80111620</v>
      </c>
      <c r="C424" s="63" t="s">
        <v>1641</v>
      </c>
      <c r="D424" s="64">
        <v>43282</v>
      </c>
      <c r="E424" s="65" t="s">
        <v>1513</v>
      </c>
      <c r="F424" s="66" t="s">
        <v>1642</v>
      </c>
      <c r="G424" s="65" t="s">
        <v>241</v>
      </c>
      <c r="H424" s="67">
        <v>30000000</v>
      </c>
      <c r="I424" s="67">
        <v>30000000</v>
      </c>
      <c r="J424" s="66" t="s">
        <v>76</v>
      </c>
      <c r="K424" s="66" t="s">
        <v>68</v>
      </c>
      <c r="L424" s="62" t="s">
        <v>1515</v>
      </c>
      <c r="M424" s="62" t="s">
        <v>1206</v>
      </c>
      <c r="N424" s="68" t="s">
        <v>1207</v>
      </c>
      <c r="O424" s="69" t="s">
        <v>1516</v>
      </c>
      <c r="P424" s="65" t="s">
        <v>1223</v>
      </c>
      <c r="Q424" s="65" t="s">
        <v>1517</v>
      </c>
      <c r="R424" s="65" t="s">
        <v>1231</v>
      </c>
      <c r="S424" s="65">
        <v>140060001</v>
      </c>
      <c r="T424" s="65" t="s">
        <v>1232</v>
      </c>
      <c r="U424" s="70"/>
      <c r="V424" s="71">
        <v>8441</v>
      </c>
      <c r="W424" s="72">
        <v>21533</v>
      </c>
      <c r="X424" s="73"/>
      <c r="Y424" s="74"/>
      <c r="Z424" s="74"/>
      <c r="AA424" s="75">
        <f t="shared" si="6"/>
        <v>0</v>
      </c>
      <c r="AB424" s="70"/>
      <c r="AC424" s="70" t="s">
        <v>111</v>
      </c>
      <c r="AD424" s="70"/>
      <c r="AE424" s="70" t="s">
        <v>1518</v>
      </c>
      <c r="AF424" s="76" t="s">
        <v>63</v>
      </c>
      <c r="AG424" s="65" t="s">
        <v>1210</v>
      </c>
    </row>
    <row r="425" spans="1:33" s="78" customFormat="1" ht="50.25" customHeight="1" x14ac:dyDescent="0.25">
      <c r="A425" s="61" t="s">
        <v>1806</v>
      </c>
      <c r="B425" s="62">
        <v>80111620</v>
      </c>
      <c r="C425" s="63" t="s">
        <v>1643</v>
      </c>
      <c r="D425" s="64">
        <v>43282</v>
      </c>
      <c r="E425" s="65" t="s">
        <v>1513</v>
      </c>
      <c r="F425" s="66" t="s">
        <v>1644</v>
      </c>
      <c r="G425" s="65" t="s">
        <v>241</v>
      </c>
      <c r="H425" s="67">
        <v>30000000</v>
      </c>
      <c r="I425" s="67">
        <v>30000000</v>
      </c>
      <c r="J425" s="66" t="s">
        <v>76</v>
      </c>
      <c r="K425" s="66" t="s">
        <v>68</v>
      </c>
      <c r="L425" s="62" t="s">
        <v>1515</v>
      </c>
      <c r="M425" s="62" t="s">
        <v>1206</v>
      </c>
      <c r="N425" s="68" t="s">
        <v>1207</v>
      </c>
      <c r="O425" s="69" t="s">
        <v>1516</v>
      </c>
      <c r="P425" s="65" t="s">
        <v>1223</v>
      </c>
      <c r="Q425" s="65" t="s">
        <v>1517</v>
      </c>
      <c r="R425" s="65" t="s">
        <v>1231</v>
      </c>
      <c r="S425" s="65">
        <v>140060001</v>
      </c>
      <c r="T425" s="65" t="s">
        <v>1232</v>
      </c>
      <c r="U425" s="70"/>
      <c r="V425" s="71">
        <v>8479</v>
      </c>
      <c r="W425" s="72">
        <v>21535</v>
      </c>
      <c r="X425" s="73"/>
      <c r="Y425" s="74"/>
      <c r="Z425" s="74"/>
      <c r="AA425" s="75">
        <f t="shared" si="6"/>
        <v>0</v>
      </c>
      <c r="AB425" s="70"/>
      <c r="AC425" s="70" t="s">
        <v>111</v>
      </c>
      <c r="AD425" s="70"/>
      <c r="AE425" s="70" t="s">
        <v>1518</v>
      </c>
      <c r="AF425" s="76" t="s">
        <v>63</v>
      </c>
      <c r="AG425" s="65" t="s">
        <v>1210</v>
      </c>
    </row>
    <row r="426" spans="1:33" s="78" customFormat="1" ht="50.25" customHeight="1" x14ac:dyDescent="0.25">
      <c r="A426" s="61" t="s">
        <v>1806</v>
      </c>
      <c r="B426" s="62">
        <v>80111620</v>
      </c>
      <c r="C426" s="63" t="s">
        <v>1645</v>
      </c>
      <c r="D426" s="64">
        <v>43282</v>
      </c>
      <c r="E426" s="65" t="s">
        <v>1513</v>
      </c>
      <c r="F426" s="66" t="s">
        <v>1646</v>
      </c>
      <c r="G426" s="65" t="s">
        <v>241</v>
      </c>
      <c r="H426" s="67">
        <v>30000000</v>
      </c>
      <c r="I426" s="67">
        <v>30000000</v>
      </c>
      <c r="J426" s="66" t="s">
        <v>76</v>
      </c>
      <c r="K426" s="66" t="s">
        <v>68</v>
      </c>
      <c r="L426" s="62" t="s">
        <v>1515</v>
      </c>
      <c r="M426" s="62" t="s">
        <v>1206</v>
      </c>
      <c r="N426" s="68" t="s">
        <v>1207</v>
      </c>
      <c r="O426" s="69" t="s">
        <v>1516</v>
      </c>
      <c r="P426" s="65" t="s">
        <v>1223</v>
      </c>
      <c r="Q426" s="65" t="s">
        <v>1517</v>
      </c>
      <c r="R426" s="65" t="s">
        <v>1231</v>
      </c>
      <c r="S426" s="65">
        <v>140060001</v>
      </c>
      <c r="T426" s="65" t="s">
        <v>1232</v>
      </c>
      <c r="U426" s="70"/>
      <c r="V426" s="71">
        <v>8423</v>
      </c>
      <c r="W426" s="72">
        <v>21536</v>
      </c>
      <c r="X426" s="73"/>
      <c r="Y426" s="74"/>
      <c r="Z426" s="74"/>
      <c r="AA426" s="75">
        <f t="shared" si="6"/>
        <v>0</v>
      </c>
      <c r="AB426" s="70"/>
      <c r="AC426" s="70" t="s">
        <v>111</v>
      </c>
      <c r="AD426" s="70"/>
      <c r="AE426" s="70" t="s">
        <v>1518</v>
      </c>
      <c r="AF426" s="76" t="s">
        <v>63</v>
      </c>
      <c r="AG426" s="65" t="s">
        <v>1210</v>
      </c>
    </row>
    <row r="427" spans="1:33" s="78" customFormat="1" ht="50.25" customHeight="1" x14ac:dyDescent="0.25">
      <c r="A427" s="61" t="s">
        <v>1806</v>
      </c>
      <c r="B427" s="62">
        <v>80111620</v>
      </c>
      <c r="C427" s="63" t="s">
        <v>1647</v>
      </c>
      <c r="D427" s="64">
        <v>43282</v>
      </c>
      <c r="E427" s="65" t="s">
        <v>1513</v>
      </c>
      <c r="F427" s="66" t="s">
        <v>1648</v>
      </c>
      <c r="G427" s="65" t="s">
        <v>241</v>
      </c>
      <c r="H427" s="67">
        <v>30000000</v>
      </c>
      <c r="I427" s="67">
        <v>30000000</v>
      </c>
      <c r="J427" s="66" t="s">
        <v>76</v>
      </c>
      <c r="K427" s="66" t="s">
        <v>68</v>
      </c>
      <c r="L427" s="62" t="s">
        <v>1515</v>
      </c>
      <c r="M427" s="62" t="s">
        <v>1206</v>
      </c>
      <c r="N427" s="68" t="s">
        <v>1207</v>
      </c>
      <c r="O427" s="69" t="s">
        <v>1516</v>
      </c>
      <c r="P427" s="65" t="s">
        <v>1223</v>
      </c>
      <c r="Q427" s="65" t="s">
        <v>1517</v>
      </c>
      <c r="R427" s="65" t="s">
        <v>1231</v>
      </c>
      <c r="S427" s="65">
        <v>140060001</v>
      </c>
      <c r="T427" s="65" t="s">
        <v>1232</v>
      </c>
      <c r="U427" s="70"/>
      <c r="V427" s="71">
        <v>8458</v>
      </c>
      <c r="W427" s="72">
        <v>21544</v>
      </c>
      <c r="X427" s="73"/>
      <c r="Y427" s="74"/>
      <c r="Z427" s="74"/>
      <c r="AA427" s="75">
        <f t="shared" si="6"/>
        <v>0</v>
      </c>
      <c r="AB427" s="70"/>
      <c r="AC427" s="70" t="s">
        <v>111</v>
      </c>
      <c r="AD427" s="70"/>
      <c r="AE427" s="70" t="s">
        <v>1518</v>
      </c>
      <c r="AF427" s="76" t="s">
        <v>63</v>
      </c>
      <c r="AG427" s="65" t="s">
        <v>1210</v>
      </c>
    </row>
    <row r="428" spans="1:33" s="78" customFormat="1" ht="50.25" customHeight="1" x14ac:dyDescent="0.25">
      <c r="A428" s="61" t="s">
        <v>1806</v>
      </c>
      <c r="B428" s="62">
        <v>80111620</v>
      </c>
      <c r="C428" s="63" t="s">
        <v>1649</v>
      </c>
      <c r="D428" s="64">
        <v>43282</v>
      </c>
      <c r="E428" s="65" t="s">
        <v>1513</v>
      </c>
      <c r="F428" s="66" t="s">
        <v>1650</v>
      </c>
      <c r="G428" s="65" t="s">
        <v>241</v>
      </c>
      <c r="H428" s="67">
        <v>18000000</v>
      </c>
      <c r="I428" s="67">
        <v>18000000</v>
      </c>
      <c r="J428" s="66" t="s">
        <v>76</v>
      </c>
      <c r="K428" s="66" t="s">
        <v>68</v>
      </c>
      <c r="L428" s="62" t="s">
        <v>1515</v>
      </c>
      <c r="M428" s="62" t="s">
        <v>1206</v>
      </c>
      <c r="N428" s="68" t="s">
        <v>1207</v>
      </c>
      <c r="O428" s="69" t="s">
        <v>1516</v>
      </c>
      <c r="P428" s="65" t="s">
        <v>1223</v>
      </c>
      <c r="Q428" s="65" t="s">
        <v>1517</v>
      </c>
      <c r="R428" s="65" t="s">
        <v>1231</v>
      </c>
      <c r="S428" s="65">
        <v>140060001</v>
      </c>
      <c r="T428" s="65" t="s">
        <v>1232</v>
      </c>
      <c r="U428" s="70"/>
      <c r="V428" s="71">
        <v>8494</v>
      </c>
      <c r="W428" s="72">
        <v>21545</v>
      </c>
      <c r="X428" s="73"/>
      <c r="Y428" s="74"/>
      <c r="Z428" s="74"/>
      <c r="AA428" s="75">
        <f t="shared" si="6"/>
        <v>0</v>
      </c>
      <c r="AB428" s="70"/>
      <c r="AC428" s="70" t="s">
        <v>111</v>
      </c>
      <c r="AD428" s="70"/>
      <c r="AE428" s="70" t="s">
        <v>1518</v>
      </c>
      <c r="AF428" s="76" t="s">
        <v>63</v>
      </c>
      <c r="AG428" s="65" t="s">
        <v>1210</v>
      </c>
    </row>
    <row r="429" spans="1:33" s="78" customFormat="1" ht="50.25" customHeight="1" x14ac:dyDescent="0.25">
      <c r="A429" s="61" t="s">
        <v>1806</v>
      </c>
      <c r="B429" s="62">
        <v>80111620</v>
      </c>
      <c r="C429" s="63" t="s">
        <v>1651</v>
      </c>
      <c r="D429" s="64">
        <v>43313</v>
      </c>
      <c r="E429" s="65" t="s">
        <v>1513</v>
      </c>
      <c r="F429" s="66" t="s">
        <v>1652</v>
      </c>
      <c r="G429" s="65" t="s">
        <v>241</v>
      </c>
      <c r="H429" s="67">
        <v>30000000</v>
      </c>
      <c r="I429" s="67">
        <v>30000000</v>
      </c>
      <c r="J429" s="66" t="s">
        <v>76</v>
      </c>
      <c r="K429" s="66" t="s">
        <v>68</v>
      </c>
      <c r="L429" s="62" t="s">
        <v>1515</v>
      </c>
      <c r="M429" s="62" t="s">
        <v>1206</v>
      </c>
      <c r="N429" s="68" t="s">
        <v>1207</v>
      </c>
      <c r="O429" s="69" t="s">
        <v>1516</v>
      </c>
      <c r="P429" s="65" t="s">
        <v>1223</v>
      </c>
      <c r="Q429" s="65" t="s">
        <v>1517</v>
      </c>
      <c r="R429" s="65" t="s">
        <v>1231</v>
      </c>
      <c r="S429" s="65">
        <v>140060001</v>
      </c>
      <c r="T429" s="65" t="s">
        <v>1232</v>
      </c>
      <c r="U429" s="70"/>
      <c r="V429" s="71">
        <v>8476</v>
      </c>
      <c r="W429" s="72">
        <v>21546</v>
      </c>
      <c r="X429" s="73"/>
      <c r="Y429" s="74"/>
      <c r="Z429" s="74"/>
      <c r="AA429" s="75">
        <f t="shared" si="6"/>
        <v>0</v>
      </c>
      <c r="AB429" s="70"/>
      <c r="AC429" s="70" t="s">
        <v>111</v>
      </c>
      <c r="AD429" s="70"/>
      <c r="AE429" s="70" t="s">
        <v>1518</v>
      </c>
      <c r="AF429" s="76" t="s">
        <v>63</v>
      </c>
      <c r="AG429" s="65" t="s">
        <v>1210</v>
      </c>
    </row>
    <row r="430" spans="1:33" s="78" customFormat="1" ht="50.25" customHeight="1" x14ac:dyDescent="0.25">
      <c r="A430" s="61" t="s">
        <v>1806</v>
      </c>
      <c r="B430" s="62">
        <v>80111620</v>
      </c>
      <c r="C430" s="63" t="s">
        <v>1653</v>
      </c>
      <c r="D430" s="64">
        <v>43344</v>
      </c>
      <c r="E430" s="65" t="s">
        <v>1513</v>
      </c>
      <c r="F430" s="66" t="s">
        <v>1654</v>
      </c>
      <c r="G430" s="65" t="s">
        <v>241</v>
      </c>
      <c r="H430" s="67">
        <v>30000000</v>
      </c>
      <c r="I430" s="67">
        <v>30000000</v>
      </c>
      <c r="J430" s="66" t="s">
        <v>76</v>
      </c>
      <c r="K430" s="66" t="s">
        <v>68</v>
      </c>
      <c r="L430" s="62" t="s">
        <v>1515</v>
      </c>
      <c r="M430" s="62" t="s">
        <v>1206</v>
      </c>
      <c r="N430" s="68" t="s">
        <v>1207</v>
      </c>
      <c r="O430" s="69" t="s">
        <v>1516</v>
      </c>
      <c r="P430" s="65" t="s">
        <v>1223</v>
      </c>
      <c r="Q430" s="65" t="s">
        <v>1517</v>
      </c>
      <c r="R430" s="65" t="s">
        <v>1231</v>
      </c>
      <c r="S430" s="65">
        <v>140060001</v>
      </c>
      <c r="T430" s="65" t="s">
        <v>1232</v>
      </c>
      <c r="U430" s="70"/>
      <c r="V430" s="71">
        <v>8427</v>
      </c>
      <c r="W430" s="72">
        <v>21543</v>
      </c>
      <c r="X430" s="73"/>
      <c r="Y430" s="74"/>
      <c r="Z430" s="74"/>
      <c r="AA430" s="75">
        <f t="shared" si="6"/>
        <v>0</v>
      </c>
      <c r="AB430" s="70"/>
      <c r="AC430" s="70" t="s">
        <v>111</v>
      </c>
      <c r="AD430" s="70"/>
      <c r="AE430" s="70" t="s">
        <v>1518</v>
      </c>
      <c r="AF430" s="76" t="s">
        <v>63</v>
      </c>
      <c r="AG430" s="65" t="s">
        <v>1210</v>
      </c>
    </row>
    <row r="431" spans="1:33" s="78" customFormat="1" ht="50.25" customHeight="1" x14ac:dyDescent="0.25">
      <c r="A431" s="61" t="s">
        <v>1806</v>
      </c>
      <c r="B431" s="62">
        <v>80111620</v>
      </c>
      <c r="C431" s="63" t="s">
        <v>1655</v>
      </c>
      <c r="D431" s="64">
        <v>43282</v>
      </c>
      <c r="E431" s="65" t="s">
        <v>1513</v>
      </c>
      <c r="F431" s="66" t="s">
        <v>1656</v>
      </c>
      <c r="G431" s="65" t="s">
        <v>241</v>
      </c>
      <c r="H431" s="67">
        <v>30000000</v>
      </c>
      <c r="I431" s="67">
        <v>30000000</v>
      </c>
      <c r="J431" s="66" t="s">
        <v>76</v>
      </c>
      <c r="K431" s="66" t="s">
        <v>68</v>
      </c>
      <c r="L431" s="62" t="s">
        <v>1515</v>
      </c>
      <c r="M431" s="62" t="s">
        <v>1206</v>
      </c>
      <c r="N431" s="68" t="s">
        <v>1207</v>
      </c>
      <c r="O431" s="69" t="s">
        <v>1516</v>
      </c>
      <c r="P431" s="65" t="s">
        <v>1223</v>
      </c>
      <c r="Q431" s="65" t="s">
        <v>1517</v>
      </c>
      <c r="R431" s="65" t="s">
        <v>1231</v>
      </c>
      <c r="S431" s="65">
        <v>140060001</v>
      </c>
      <c r="T431" s="65" t="s">
        <v>1232</v>
      </c>
      <c r="U431" s="70"/>
      <c r="V431" s="71">
        <v>8419</v>
      </c>
      <c r="W431" s="72">
        <v>21547</v>
      </c>
      <c r="X431" s="73"/>
      <c r="Y431" s="74"/>
      <c r="Z431" s="74"/>
      <c r="AA431" s="75">
        <f t="shared" si="6"/>
        <v>0</v>
      </c>
      <c r="AB431" s="70"/>
      <c r="AC431" s="70" t="s">
        <v>111</v>
      </c>
      <c r="AD431" s="70"/>
      <c r="AE431" s="70" t="s">
        <v>1518</v>
      </c>
      <c r="AF431" s="76" t="s">
        <v>63</v>
      </c>
      <c r="AG431" s="65" t="s">
        <v>1210</v>
      </c>
    </row>
    <row r="432" spans="1:33" s="78" customFormat="1" ht="50.25" customHeight="1" x14ac:dyDescent="0.25">
      <c r="A432" s="61" t="s">
        <v>1806</v>
      </c>
      <c r="B432" s="62">
        <v>80111620</v>
      </c>
      <c r="C432" s="63" t="s">
        <v>1657</v>
      </c>
      <c r="D432" s="64">
        <v>43282</v>
      </c>
      <c r="E432" s="65" t="s">
        <v>1513</v>
      </c>
      <c r="F432" s="66" t="s">
        <v>1658</v>
      </c>
      <c r="G432" s="65" t="s">
        <v>241</v>
      </c>
      <c r="H432" s="67">
        <v>30000000</v>
      </c>
      <c r="I432" s="67">
        <v>30000000</v>
      </c>
      <c r="J432" s="66" t="s">
        <v>76</v>
      </c>
      <c r="K432" s="66" t="s">
        <v>68</v>
      </c>
      <c r="L432" s="62" t="s">
        <v>1515</v>
      </c>
      <c r="M432" s="62" t="s">
        <v>1206</v>
      </c>
      <c r="N432" s="68" t="s">
        <v>1207</v>
      </c>
      <c r="O432" s="69" t="s">
        <v>1516</v>
      </c>
      <c r="P432" s="65" t="s">
        <v>1223</v>
      </c>
      <c r="Q432" s="65" t="s">
        <v>1517</v>
      </c>
      <c r="R432" s="65" t="s">
        <v>1231</v>
      </c>
      <c r="S432" s="65">
        <v>140060001</v>
      </c>
      <c r="T432" s="65" t="s">
        <v>1232</v>
      </c>
      <c r="U432" s="70"/>
      <c r="V432" s="71">
        <v>8445</v>
      </c>
      <c r="W432" s="72">
        <v>21548</v>
      </c>
      <c r="X432" s="73"/>
      <c r="Y432" s="74"/>
      <c r="Z432" s="74"/>
      <c r="AA432" s="75">
        <f t="shared" si="6"/>
        <v>0</v>
      </c>
      <c r="AB432" s="70"/>
      <c r="AC432" s="70" t="s">
        <v>111</v>
      </c>
      <c r="AD432" s="70"/>
      <c r="AE432" s="70" t="s">
        <v>1518</v>
      </c>
      <c r="AF432" s="76" t="s">
        <v>63</v>
      </c>
      <c r="AG432" s="65" t="s">
        <v>1210</v>
      </c>
    </row>
    <row r="433" spans="1:33" s="78" customFormat="1" ht="50.25" customHeight="1" x14ac:dyDescent="0.25">
      <c r="A433" s="61" t="s">
        <v>1806</v>
      </c>
      <c r="B433" s="62">
        <v>80111620</v>
      </c>
      <c r="C433" s="63" t="s">
        <v>1659</v>
      </c>
      <c r="D433" s="64">
        <v>43282</v>
      </c>
      <c r="E433" s="65" t="s">
        <v>1513</v>
      </c>
      <c r="F433" s="66" t="s">
        <v>1660</v>
      </c>
      <c r="G433" s="65" t="s">
        <v>241</v>
      </c>
      <c r="H433" s="67">
        <v>30000000</v>
      </c>
      <c r="I433" s="67">
        <v>30000000</v>
      </c>
      <c r="J433" s="66" t="s">
        <v>76</v>
      </c>
      <c r="K433" s="66" t="s">
        <v>68</v>
      </c>
      <c r="L433" s="62" t="s">
        <v>1515</v>
      </c>
      <c r="M433" s="62" t="s">
        <v>1206</v>
      </c>
      <c r="N433" s="68" t="s">
        <v>1207</v>
      </c>
      <c r="O433" s="69" t="s">
        <v>1516</v>
      </c>
      <c r="P433" s="65" t="s">
        <v>1223</v>
      </c>
      <c r="Q433" s="65" t="s">
        <v>1517</v>
      </c>
      <c r="R433" s="65" t="s">
        <v>1231</v>
      </c>
      <c r="S433" s="65">
        <v>140060001</v>
      </c>
      <c r="T433" s="65" t="s">
        <v>1232</v>
      </c>
      <c r="U433" s="70"/>
      <c r="V433" s="71">
        <v>8484</v>
      </c>
      <c r="W433" s="72">
        <v>21549</v>
      </c>
      <c r="X433" s="73"/>
      <c r="Y433" s="74"/>
      <c r="Z433" s="74"/>
      <c r="AA433" s="75">
        <f t="shared" si="6"/>
        <v>0</v>
      </c>
      <c r="AB433" s="70"/>
      <c r="AC433" s="70" t="s">
        <v>111</v>
      </c>
      <c r="AD433" s="70"/>
      <c r="AE433" s="70" t="s">
        <v>1518</v>
      </c>
      <c r="AF433" s="76" t="s">
        <v>63</v>
      </c>
      <c r="AG433" s="65" t="s">
        <v>1210</v>
      </c>
    </row>
    <row r="434" spans="1:33" s="78" customFormat="1" ht="50.25" customHeight="1" x14ac:dyDescent="0.25">
      <c r="A434" s="61" t="s">
        <v>1806</v>
      </c>
      <c r="B434" s="62">
        <v>80111620</v>
      </c>
      <c r="C434" s="63" t="s">
        <v>1661</v>
      </c>
      <c r="D434" s="64">
        <v>43282</v>
      </c>
      <c r="E434" s="65" t="s">
        <v>1513</v>
      </c>
      <c r="F434" s="66" t="s">
        <v>1662</v>
      </c>
      <c r="G434" s="65" t="s">
        <v>241</v>
      </c>
      <c r="H434" s="67">
        <v>30000000</v>
      </c>
      <c r="I434" s="67">
        <v>30000000</v>
      </c>
      <c r="J434" s="66" t="s">
        <v>76</v>
      </c>
      <c r="K434" s="66" t="s">
        <v>68</v>
      </c>
      <c r="L434" s="62" t="s">
        <v>1515</v>
      </c>
      <c r="M434" s="62" t="s">
        <v>1206</v>
      </c>
      <c r="N434" s="68" t="s">
        <v>1207</v>
      </c>
      <c r="O434" s="69" t="s">
        <v>1516</v>
      </c>
      <c r="P434" s="65" t="s">
        <v>1223</v>
      </c>
      <c r="Q434" s="65" t="s">
        <v>1517</v>
      </c>
      <c r="R434" s="65" t="s">
        <v>1231</v>
      </c>
      <c r="S434" s="65">
        <v>140060001</v>
      </c>
      <c r="T434" s="65" t="s">
        <v>1232</v>
      </c>
      <c r="U434" s="70"/>
      <c r="V434" s="71">
        <v>8459</v>
      </c>
      <c r="W434" s="72">
        <v>21550</v>
      </c>
      <c r="X434" s="73"/>
      <c r="Y434" s="74"/>
      <c r="Z434" s="74"/>
      <c r="AA434" s="75">
        <f t="shared" si="6"/>
        <v>0</v>
      </c>
      <c r="AB434" s="70"/>
      <c r="AC434" s="70" t="s">
        <v>111</v>
      </c>
      <c r="AD434" s="70"/>
      <c r="AE434" s="70" t="s">
        <v>1518</v>
      </c>
      <c r="AF434" s="76" t="s">
        <v>63</v>
      </c>
      <c r="AG434" s="65" t="s">
        <v>1210</v>
      </c>
    </row>
    <row r="435" spans="1:33" s="78" customFormat="1" ht="50.25" customHeight="1" x14ac:dyDescent="0.25">
      <c r="A435" s="61" t="s">
        <v>1806</v>
      </c>
      <c r="B435" s="62">
        <v>80111620</v>
      </c>
      <c r="C435" s="63" t="s">
        <v>1663</v>
      </c>
      <c r="D435" s="64">
        <v>43282</v>
      </c>
      <c r="E435" s="65" t="s">
        <v>1513</v>
      </c>
      <c r="F435" s="66" t="s">
        <v>1664</v>
      </c>
      <c r="G435" s="65" t="s">
        <v>241</v>
      </c>
      <c r="H435" s="67">
        <v>30000000</v>
      </c>
      <c r="I435" s="67">
        <v>30000000</v>
      </c>
      <c r="J435" s="66" t="s">
        <v>76</v>
      </c>
      <c r="K435" s="66" t="s">
        <v>68</v>
      </c>
      <c r="L435" s="62" t="s">
        <v>1515</v>
      </c>
      <c r="M435" s="62" t="s">
        <v>1206</v>
      </c>
      <c r="N435" s="68" t="s">
        <v>1207</v>
      </c>
      <c r="O435" s="69" t="s">
        <v>1516</v>
      </c>
      <c r="P435" s="65" t="s">
        <v>1223</v>
      </c>
      <c r="Q435" s="65" t="s">
        <v>1517</v>
      </c>
      <c r="R435" s="65" t="s">
        <v>1231</v>
      </c>
      <c r="S435" s="65">
        <v>140060001</v>
      </c>
      <c r="T435" s="65" t="s">
        <v>1232</v>
      </c>
      <c r="U435" s="70"/>
      <c r="V435" s="71">
        <v>8468</v>
      </c>
      <c r="W435" s="72">
        <v>21551</v>
      </c>
      <c r="X435" s="73"/>
      <c r="Y435" s="74"/>
      <c r="Z435" s="74"/>
      <c r="AA435" s="75">
        <f t="shared" si="6"/>
        <v>0</v>
      </c>
      <c r="AB435" s="70"/>
      <c r="AC435" s="70" t="s">
        <v>111</v>
      </c>
      <c r="AD435" s="70"/>
      <c r="AE435" s="70" t="s">
        <v>1518</v>
      </c>
      <c r="AF435" s="76" t="s">
        <v>63</v>
      </c>
      <c r="AG435" s="65" t="s">
        <v>1210</v>
      </c>
    </row>
    <row r="436" spans="1:33" s="78" customFormat="1" ht="50.25" customHeight="1" x14ac:dyDescent="0.25">
      <c r="A436" s="61" t="s">
        <v>1806</v>
      </c>
      <c r="B436" s="62">
        <v>80111620</v>
      </c>
      <c r="C436" s="63" t="s">
        <v>1665</v>
      </c>
      <c r="D436" s="64">
        <v>43282</v>
      </c>
      <c r="E436" s="65" t="s">
        <v>1513</v>
      </c>
      <c r="F436" s="66" t="s">
        <v>1666</v>
      </c>
      <c r="G436" s="65" t="s">
        <v>241</v>
      </c>
      <c r="H436" s="67">
        <v>30000000</v>
      </c>
      <c r="I436" s="67">
        <v>30000000</v>
      </c>
      <c r="J436" s="66" t="s">
        <v>76</v>
      </c>
      <c r="K436" s="66" t="s">
        <v>68</v>
      </c>
      <c r="L436" s="62" t="s">
        <v>1515</v>
      </c>
      <c r="M436" s="62" t="s">
        <v>1206</v>
      </c>
      <c r="N436" s="68" t="s">
        <v>1207</v>
      </c>
      <c r="O436" s="69" t="s">
        <v>1516</v>
      </c>
      <c r="P436" s="65" t="s">
        <v>1223</v>
      </c>
      <c r="Q436" s="65" t="s">
        <v>1517</v>
      </c>
      <c r="R436" s="65" t="s">
        <v>1231</v>
      </c>
      <c r="S436" s="65">
        <v>140060001</v>
      </c>
      <c r="T436" s="65" t="s">
        <v>1232</v>
      </c>
      <c r="U436" s="70"/>
      <c r="V436" s="71">
        <v>8430</v>
      </c>
      <c r="W436" s="72">
        <v>21552</v>
      </c>
      <c r="X436" s="73"/>
      <c r="Y436" s="74"/>
      <c r="Z436" s="74"/>
      <c r="AA436" s="75">
        <f t="shared" si="6"/>
        <v>0</v>
      </c>
      <c r="AB436" s="70"/>
      <c r="AC436" s="70" t="s">
        <v>111</v>
      </c>
      <c r="AD436" s="70"/>
      <c r="AE436" s="70" t="s">
        <v>1518</v>
      </c>
      <c r="AF436" s="76" t="s">
        <v>63</v>
      </c>
      <c r="AG436" s="65" t="s">
        <v>1210</v>
      </c>
    </row>
    <row r="437" spans="1:33" s="78" customFormat="1" ht="50.25" customHeight="1" x14ac:dyDescent="0.25">
      <c r="A437" s="61" t="s">
        <v>1806</v>
      </c>
      <c r="B437" s="62">
        <v>80111620</v>
      </c>
      <c r="C437" s="63" t="s">
        <v>1667</v>
      </c>
      <c r="D437" s="64">
        <v>43282</v>
      </c>
      <c r="E437" s="65" t="s">
        <v>1513</v>
      </c>
      <c r="F437" s="66" t="s">
        <v>1668</v>
      </c>
      <c r="G437" s="65" t="s">
        <v>241</v>
      </c>
      <c r="H437" s="67">
        <v>30000000</v>
      </c>
      <c r="I437" s="67">
        <v>30000000</v>
      </c>
      <c r="J437" s="66" t="s">
        <v>76</v>
      </c>
      <c r="K437" s="66" t="s">
        <v>68</v>
      </c>
      <c r="L437" s="62" t="s">
        <v>1515</v>
      </c>
      <c r="M437" s="62" t="s">
        <v>1206</v>
      </c>
      <c r="N437" s="68" t="s">
        <v>1207</v>
      </c>
      <c r="O437" s="69" t="s">
        <v>1516</v>
      </c>
      <c r="P437" s="65" t="s">
        <v>1223</v>
      </c>
      <c r="Q437" s="65" t="s">
        <v>1517</v>
      </c>
      <c r="R437" s="65" t="s">
        <v>1231</v>
      </c>
      <c r="S437" s="65">
        <v>140060001</v>
      </c>
      <c r="T437" s="65" t="s">
        <v>1232</v>
      </c>
      <c r="U437" s="70"/>
      <c r="V437" s="71">
        <v>8496</v>
      </c>
      <c r="W437" s="72">
        <v>21553</v>
      </c>
      <c r="X437" s="73"/>
      <c r="Y437" s="74"/>
      <c r="Z437" s="74"/>
      <c r="AA437" s="75">
        <f t="shared" si="6"/>
        <v>0</v>
      </c>
      <c r="AB437" s="70"/>
      <c r="AC437" s="70" t="s">
        <v>111</v>
      </c>
      <c r="AD437" s="70"/>
      <c r="AE437" s="70" t="s">
        <v>1518</v>
      </c>
      <c r="AF437" s="76" t="s">
        <v>63</v>
      </c>
      <c r="AG437" s="65" t="s">
        <v>1210</v>
      </c>
    </row>
    <row r="438" spans="1:33" s="78" customFormat="1" ht="50.25" customHeight="1" x14ac:dyDescent="0.25">
      <c r="A438" s="61" t="s">
        <v>1806</v>
      </c>
      <c r="B438" s="62">
        <v>80111620</v>
      </c>
      <c r="C438" s="63" t="s">
        <v>1669</v>
      </c>
      <c r="D438" s="64">
        <v>43282</v>
      </c>
      <c r="E438" s="65" t="s">
        <v>1513</v>
      </c>
      <c r="F438" s="66" t="s">
        <v>1670</v>
      </c>
      <c r="G438" s="65" t="s">
        <v>241</v>
      </c>
      <c r="H438" s="67">
        <v>30000000</v>
      </c>
      <c r="I438" s="67">
        <v>30000000</v>
      </c>
      <c r="J438" s="66" t="s">
        <v>76</v>
      </c>
      <c r="K438" s="66" t="s">
        <v>68</v>
      </c>
      <c r="L438" s="62" t="s">
        <v>1515</v>
      </c>
      <c r="M438" s="62" t="s">
        <v>1206</v>
      </c>
      <c r="N438" s="68" t="s">
        <v>1671</v>
      </c>
      <c r="O438" s="69" t="s">
        <v>1516</v>
      </c>
      <c r="P438" s="65" t="s">
        <v>1223</v>
      </c>
      <c r="Q438" s="65" t="s">
        <v>1517</v>
      </c>
      <c r="R438" s="65" t="s">
        <v>1231</v>
      </c>
      <c r="S438" s="65">
        <v>140060001</v>
      </c>
      <c r="T438" s="65" t="s">
        <v>1232</v>
      </c>
      <c r="U438" s="70"/>
      <c r="V438" s="71">
        <v>8497</v>
      </c>
      <c r="W438" s="72">
        <v>21554</v>
      </c>
      <c r="X438" s="73"/>
      <c r="Y438" s="74"/>
      <c r="Z438" s="74"/>
      <c r="AA438" s="75">
        <f t="shared" si="6"/>
        <v>0</v>
      </c>
      <c r="AB438" s="70"/>
      <c r="AC438" s="70" t="s">
        <v>111</v>
      </c>
      <c r="AD438" s="70"/>
      <c r="AE438" s="70" t="s">
        <v>1518</v>
      </c>
      <c r="AF438" s="76" t="s">
        <v>63</v>
      </c>
      <c r="AG438" s="65" t="s">
        <v>1210</v>
      </c>
    </row>
    <row r="439" spans="1:33" s="78" customFormat="1" ht="50.25" customHeight="1" x14ac:dyDescent="0.25">
      <c r="A439" s="61" t="s">
        <v>1806</v>
      </c>
      <c r="B439" s="62">
        <v>80111620</v>
      </c>
      <c r="C439" s="63" t="s">
        <v>1672</v>
      </c>
      <c r="D439" s="64">
        <v>43282</v>
      </c>
      <c r="E439" s="65" t="s">
        <v>1513</v>
      </c>
      <c r="F439" s="66" t="s">
        <v>1673</v>
      </c>
      <c r="G439" s="65" t="s">
        <v>241</v>
      </c>
      <c r="H439" s="67">
        <v>30000000</v>
      </c>
      <c r="I439" s="67">
        <v>30000000</v>
      </c>
      <c r="J439" s="66" t="s">
        <v>76</v>
      </c>
      <c r="K439" s="66" t="s">
        <v>68</v>
      </c>
      <c r="L439" s="62" t="s">
        <v>1515</v>
      </c>
      <c r="M439" s="62" t="s">
        <v>1206</v>
      </c>
      <c r="N439" s="68" t="s">
        <v>1207</v>
      </c>
      <c r="O439" s="69" t="s">
        <v>1516</v>
      </c>
      <c r="P439" s="65" t="s">
        <v>1223</v>
      </c>
      <c r="Q439" s="65" t="s">
        <v>1517</v>
      </c>
      <c r="R439" s="65" t="s">
        <v>1231</v>
      </c>
      <c r="S439" s="65">
        <v>140060001</v>
      </c>
      <c r="T439" s="65" t="s">
        <v>1232</v>
      </c>
      <c r="U439" s="70"/>
      <c r="V439" s="71">
        <v>8464</v>
      </c>
      <c r="W439" s="72">
        <v>21555</v>
      </c>
      <c r="X439" s="73"/>
      <c r="Y439" s="74"/>
      <c r="Z439" s="74"/>
      <c r="AA439" s="75">
        <f t="shared" si="6"/>
        <v>0</v>
      </c>
      <c r="AB439" s="70"/>
      <c r="AC439" s="70" t="s">
        <v>111</v>
      </c>
      <c r="AD439" s="70"/>
      <c r="AE439" s="70" t="s">
        <v>1518</v>
      </c>
      <c r="AF439" s="76" t="s">
        <v>63</v>
      </c>
      <c r="AG439" s="65" t="s">
        <v>1210</v>
      </c>
    </row>
    <row r="440" spans="1:33" s="78" customFormat="1" ht="50.25" customHeight="1" x14ac:dyDescent="0.25">
      <c r="A440" s="61" t="s">
        <v>1806</v>
      </c>
      <c r="B440" s="62">
        <v>80111620</v>
      </c>
      <c r="C440" s="63" t="s">
        <v>1674</v>
      </c>
      <c r="D440" s="64">
        <v>43282</v>
      </c>
      <c r="E440" s="65" t="s">
        <v>1513</v>
      </c>
      <c r="F440" s="66" t="s">
        <v>1675</v>
      </c>
      <c r="G440" s="65" t="s">
        <v>241</v>
      </c>
      <c r="H440" s="67">
        <v>30000000</v>
      </c>
      <c r="I440" s="67">
        <v>30000000</v>
      </c>
      <c r="J440" s="66" t="s">
        <v>76</v>
      </c>
      <c r="K440" s="66" t="s">
        <v>68</v>
      </c>
      <c r="L440" s="62" t="s">
        <v>1515</v>
      </c>
      <c r="M440" s="62" t="s">
        <v>1206</v>
      </c>
      <c r="N440" s="68" t="s">
        <v>1207</v>
      </c>
      <c r="O440" s="69" t="s">
        <v>1516</v>
      </c>
      <c r="P440" s="65" t="s">
        <v>1223</v>
      </c>
      <c r="Q440" s="65" t="s">
        <v>1517</v>
      </c>
      <c r="R440" s="65" t="s">
        <v>1231</v>
      </c>
      <c r="S440" s="65">
        <v>140060001</v>
      </c>
      <c r="T440" s="65" t="s">
        <v>1232</v>
      </c>
      <c r="U440" s="70"/>
      <c r="V440" s="71">
        <v>8470</v>
      </c>
      <c r="W440" s="72">
        <v>21556</v>
      </c>
      <c r="X440" s="73"/>
      <c r="Y440" s="74"/>
      <c r="Z440" s="74"/>
      <c r="AA440" s="75">
        <f t="shared" si="6"/>
        <v>0</v>
      </c>
      <c r="AB440" s="70"/>
      <c r="AC440" s="70" t="s">
        <v>111</v>
      </c>
      <c r="AD440" s="70"/>
      <c r="AE440" s="70" t="s">
        <v>1518</v>
      </c>
      <c r="AF440" s="76" t="s">
        <v>63</v>
      </c>
      <c r="AG440" s="65" t="s">
        <v>1210</v>
      </c>
    </row>
    <row r="441" spans="1:33" s="78" customFormat="1" ht="50.25" customHeight="1" x14ac:dyDescent="0.25">
      <c r="A441" s="61" t="s">
        <v>1806</v>
      </c>
      <c r="B441" s="62">
        <v>80111620</v>
      </c>
      <c r="C441" s="63" t="s">
        <v>1676</v>
      </c>
      <c r="D441" s="64">
        <v>43282</v>
      </c>
      <c r="E441" s="65" t="s">
        <v>1513</v>
      </c>
      <c r="F441" s="66" t="s">
        <v>1677</v>
      </c>
      <c r="G441" s="65" t="s">
        <v>241</v>
      </c>
      <c r="H441" s="67">
        <v>30000000</v>
      </c>
      <c r="I441" s="67">
        <v>30000000</v>
      </c>
      <c r="J441" s="66" t="s">
        <v>76</v>
      </c>
      <c r="K441" s="66" t="s">
        <v>68</v>
      </c>
      <c r="L441" s="62" t="s">
        <v>1515</v>
      </c>
      <c r="M441" s="62" t="s">
        <v>1206</v>
      </c>
      <c r="N441" s="68" t="s">
        <v>1207</v>
      </c>
      <c r="O441" s="69" t="s">
        <v>1516</v>
      </c>
      <c r="P441" s="65" t="s">
        <v>1223</v>
      </c>
      <c r="Q441" s="65" t="s">
        <v>1517</v>
      </c>
      <c r="R441" s="65" t="s">
        <v>1231</v>
      </c>
      <c r="S441" s="65">
        <v>140060001</v>
      </c>
      <c r="T441" s="65" t="s">
        <v>1232</v>
      </c>
      <c r="U441" s="70"/>
      <c r="V441" s="71">
        <v>8477</v>
      </c>
      <c r="W441" s="72">
        <v>21557</v>
      </c>
      <c r="X441" s="73"/>
      <c r="Y441" s="74"/>
      <c r="Z441" s="74"/>
      <c r="AA441" s="75">
        <f t="shared" si="6"/>
        <v>0</v>
      </c>
      <c r="AB441" s="70"/>
      <c r="AC441" s="70" t="s">
        <v>111</v>
      </c>
      <c r="AD441" s="70"/>
      <c r="AE441" s="70" t="s">
        <v>1518</v>
      </c>
      <c r="AF441" s="76" t="s">
        <v>63</v>
      </c>
      <c r="AG441" s="65" t="s">
        <v>1210</v>
      </c>
    </row>
    <row r="442" spans="1:33" s="78" customFormat="1" ht="50.25" customHeight="1" x14ac:dyDescent="0.25">
      <c r="A442" s="61" t="s">
        <v>1806</v>
      </c>
      <c r="B442" s="62">
        <v>80111620</v>
      </c>
      <c r="C442" s="63" t="s">
        <v>1678</v>
      </c>
      <c r="D442" s="64">
        <v>43282</v>
      </c>
      <c r="E442" s="65" t="s">
        <v>1513</v>
      </c>
      <c r="F442" s="66" t="s">
        <v>1679</v>
      </c>
      <c r="G442" s="65" t="s">
        <v>241</v>
      </c>
      <c r="H442" s="67">
        <v>30000000</v>
      </c>
      <c r="I442" s="67">
        <v>30000000</v>
      </c>
      <c r="J442" s="66" t="s">
        <v>76</v>
      </c>
      <c r="K442" s="66" t="s">
        <v>68</v>
      </c>
      <c r="L442" s="62" t="s">
        <v>1515</v>
      </c>
      <c r="M442" s="62" t="s">
        <v>1206</v>
      </c>
      <c r="N442" s="68" t="s">
        <v>1207</v>
      </c>
      <c r="O442" s="69" t="s">
        <v>1516</v>
      </c>
      <c r="P442" s="65" t="s">
        <v>1223</v>
      </c>
      <c r="Q442" s="65" t="s">
        <v>1517</v>
      </c>
      <c r="R442" s="65" t="s">
        <v>1231</v>
      </c>
      <c r="S442" s="65">
        <v>140060001</v>
      </c>
      <c r="T442" s="65" t="s">
        <v>1232</v>
      </c>
      <c r="U442" s="70"/>
      <c r="V442" s="71">
        <v>8471</v>
      </c>
      <c r="W442" s="72">
        <v>21558</v>
      </c>
      <c r="X442" s="73"/>
      <c r="Y442" s="74"/>
      <c r="Z442" s="74"/>
      <c r="AA442" s="75">
        <f t="shared" si="6"/>
        <v>0</v>
      </c>
      <c r="AB442" s="70"/>
      <c r="AC442" s="70" t="s">
        <v>111</v>
      </c>
      <c r="AD442" s="70"/>
      <c r="AE442" s="70" t="s">
        <v>1518</v>
      </c>
      <c r="AF442" s="76" t="s">
        <v>63</v>
      </c>
      <c r="AG442" s="65" t="s">
        <v>1210</v>
      </c>
    </row>
    <row r="443" spans="1:33" s="78" customFormat="1" ht="50.25" customHeight="1" x14ac:dyDescent="0.25">
      <c r="A443" s="61" t="s">
        <v>1806</v>
      </c>
      <c r="B443" s="62">
        <v>80111620</v>
      </c>
      <c r="C443" s="63" t="s">
        <v>1680</v>
      </c>
      <c r="D443" s="64">
        <v>43282</v>
      </c>
      <c r="E443" s="65" t="s">
        <v>1513</v>
      </c>
      <c r="F443" s="66" t="s">
        <v>1681</v>
      </c>
      <c r="G443" s="65" t="s">
        <v>241</v>
      </c>
      <c r="H443" s="67">
        <v>30000000</v>
      </c>
      <c r="I443" s="67">
        <v>30000000</v>
      </c>
      <c r="J443" s="66" t="s">
        <v>76</v>
      </c>
      <c r="K443" s="66" t="s">
        <v>68</v>
      </c>
      <c r="L443" s="62" t="s">
        <v>1515</v>
      </c>
      <c r="M443" s="62" t="s">
        <v>1206</v>
      </c>
      <c r="N443" s="68" t="s">
        <v>1207</v>
      </c>
      <c r="O443" s="69" t="s">
        <v>1516</v>
      </c>
      <c r="P443" s="65" t="s">
        <v>1223</v>
      </c>
      <c r="Q443" s="65" t="s">
        <v>1517</v>
      </c>
      <c r="R443" s="65" t="s">
        <v>1231</v>
      </c>
      <c r="S443" s="65">
        <v>140060001</v>
      </c>
      <c r="T443" s="65" t="s">
        <v>1232</v>
      </c>
      <c r="U443" s="70"/>
      <c r="V443" s="71">
        <v>8392</v>
      </c>
      <c r="W443" s="72">
        <v>21559</v>
      </c>
      <c r="X443" s="73"/>
      <c r="Y443" s="74"/>
      <c r="Z443" s="74"/>
      <c r="AA443" s="75">
        <f t="shared" si="6"/>
        <v>0</v>
      </c>
      <c r="AB443" s="70"/>
      <c r="AC443" s="70" t="s">
        <v>111</v>
      </c>
      <c r="AD443" s="70"/>
      <c r="AE443" s="70" t="s">
        <v>1518</v>
      </c>
      <c r="AF443" s="76" t="s">
        <v>63</v>
      </c>
      <c r="AG443" s="65" t="s">
        <v>1210</v>
      </c>
    </row>
    <row r="444" spans="1:33" s="78" customFormat="1" ht="50.25" customHeight="1" x14ac:dyDescent="0.25">
      <c r="A444" s="61" t="s">
        <v>1806</v>
      </c>
      <c r="B444" s="62">
        <v>80111620</v>
      </c>
      <c r="C444" s="63" t="s">
        <v>1682</v>
      </c>
      <c r="D444" s="64">
        <v>43282</v>
      </c>
      <c r="E444" s="65" t="s">
        <v>1513</v>
      </c>
      <c r="F444" s="66" t="s">
        <v>1683</v>
      </c>
      <c r="G444" s="65" t="s">
        <v>241</v>
      </c>
      <c r="H444" s="67">
        <v>30000000</v>
      </c>
      <c r="I444" s="67">
        <v>30000000</v>
      </c>
      <c r="J444" s="66" t="s">
        <v>76</v>
      </c>
      <c r="K444" s="66" t="s">
        <v>68</v>
      </c>
      <c r="L444" s="62" t="s">
        <v>1515</v>
      </c>
      <c r="M444" s="62" t="s">
        <v>1206</v>
      </c>
      <c r="N444" s="68" t="s">
        <v>1207</v>
      </c>
      <c r="O444" s="69" t="s">
        <v>1516</v>
      </c>
      <c r="P444" s="65" t="s">
        <v>1223</v>
      </c>
      <c r="Q444" s="65" t="s">
        <v>1517</v>
      </c>
      <c r="R444" s="65" t="s">
        <v>1231</v>
      </c>
      <c r="S444" s="65">
        <v>140060001</v>
      </c>
      <c r="T444" s="65" t="s">
        <v>1232</v>
      </c>
      <c r="U444" s="70"/>
      <c r="V444" s="71">
        <v>8442</v>
      </c>
      <c r="W444" s="72">
        <v>21560</v>
      </c>
      <c r="X444" s="73"/>
      <c r="Y444" s="74"/>
      <c r="Z444" s="74"/>
      <c r="AA444" s="75">
        <f t="shared" si="6"/>
        <v>0</v>
      </c>
      <c r="AB444" s="70"/>
      <c r="AC444" s="70" t="s">
        <v>111</v>
      </c>
      <c r="AD444" s="70"/>
      <c r="AE444" s="70" t="s">
        <v>1518</v>
      </c>
      <c r="AF444" s="76" t="s">
        <v>63</v>
      </c>
      <c r="AG444" s="65" t="s">
        <v>1210</v>
      </c>
    </row>
    <row r="445" spans="1:33" s="78" customFormat="1" ht="50.25" customHeight="1" x14ac:dyDescent="0.25">
      <c r="A445" s="61" t="s">
        <v>1806</v>
      </c>
      <c r="B445" s="62">
        <v>80111620</v>
      </c>
      <c r="C445" s="63" t="s">
        <v>1684</v>
      </c>
      <c r="D445" s="64">
        <v>43282</v>
      </c>
      <c r="E445" s="65" t="s">
        <v>1513</v>
      </c>
      <c r="F445" s="66" t="s">
        <v>1685</v>
      </c>
      <c r="G445" s="65" t="s">
        <v>241</v>
      </c>
      <c r="H445" s="67">
        <v>30000000</v>
      </c>
      <c r="I445" s="67">
        <v>30000000</v>
      </c>
      <c r="J445" s="66" t="s">
        <v>76</v>
      </c>
      <c r="K445" s="66" t="s">
        <v>68</v>
      </c>
      <c r="L445" s="62" t="s">
        <v>1515</v>
      </c>
      <c r="M445" s="62" t="s">
        <v>1206</v>
      </c>
      <c r="N445" s="68" t="s">
        <v>1686</v>
      </c>
      <c r="O445" s="69" t="s">
        <v>1516</v>
      </c>
      <c r="P445" s="65" t="s">
        <v>1223</v>
      </c>
      <c r="Q445" s="65" t="s">
        <v>1517</v>
      </c>
      <c r="R445" s="65" t="s">
        <v>1231</v>
      </c>
      <c r="S445" s="65">
        <v>140060001</v>
      </c>
      <c r="T445" s="65" t="s">
        <v>1232</v>
      </c>
      <c r="U445" s="70"/>
      <c r="V445" s="71">
        <v>8510</v>
      </c>
      <c r="W445" s="72">
        <v>21561</v>
      </c>
      <c r="X445" s="73"/>
      <c r="Y445" s="74"/>
      <c r="Z445" s="74"/>
      <c r="AA445" s="75">
        <f t="shared" si="6"/>
        <v>0</v>
      </c>
      <c r="AB445" s="70"/>
      <c r="AC445" s="70" t="s">
        <v>111</v>
      </c>
      <c r="AD445" s="70"/>
      <c r="AE445" s="70" t="s">
        <v>1518</v>
      </c>
      <c r="AF445" s="76" t="s">
        <v>63</v>
      </c>
      <c r="AG445" s="65" t="s">
        <v>1210</v>
      </c>
    </row>
    <row r="446" spans="1:33" s="78" customFormat="1" ht="50.25" customHeight="1" x14ac:dyDescent="0.25">
      <c r="A446" s="61" t="s">
        <v>1806</v>
      </c>
      <c r="B446" s="62">
        <v>80111620</v>
      </c>
      <c r="C446" s="63" t="s">
        <v>1687</v>
      </c>
      <c r="D446" s="64">
        <v>43282</v>
      </c>
      <c r="E446" s="65" t="s">
        <v>1513</v>
      </c>
      <c r="F446" s="66" t="s">
        <v>1688</v>
      </c>
      <c r="G446" s="65" t="s">
        <v>241</v>
      </c>
      <c r="H446" s="67">
        <v>30000000</v>
      </c>
      <c r="I446" s="67">
        <v>30000000</v>
      </c>
      <c r="J446" s="66" t="s">
        <v>76</v>
      </c>
      <c r="K446" s="66" t="s">
        <v>68</v>
      </c>
      <c r="L446" s="62" t="s">
        <v>1515</v>
      </c>
      <c r="M446" s="62" t="s">
        <v>1206</v>
      </c>
      <c r="N446" s="68" t="s">
        <v>1207</v>
      </c>
      <c r="O446" s="69" t="s">
        <v>1516</v>
      </c>
      <c r="P446" s="65" t="s">
        <v>1223</v>
      </c>
      <c r="Q446" s="65" t="s">
        <v>1517</v>
      </c>
      <c r="R446" s="65" t="s">
        <v>1231</v>
      </c>
      <c r="S446" s="65">
        <v>140060001</v>
      </c>
      <c r="T446" s="65" t="s">
        <v>1232</v>
      </c>
      <c r="U446" s="70"/>
      <c r="V446" s="71">
        <v>8480</v>
      </c>
      <c r="W446" s="72">
        <v>21562</v>
      </c>
      <c r="X446" s="73"/>
      <c r="Y446" s="74"/>
      <c r="Z446" s="74"/>
      <c r="AA446" s="75">
        <f t="shared" si="6"/>
        <v>0</v>
      </c>
      <c r="AB446" s="70"/>
      <c r="AC446" s="70" t="s">
        <v>111</v>
      </c>
      <c r="AD446" s="70"/>
      <c r="AE446" s="70" t="s">
        <v>1518</v>
      </c>
      <c r="AF446" s="76" t="s">
        <v>63</v>
      </c>
      <c r="AG446" s="65" t="s">
        <v>1210</v>
      </c>
    </row>
    <row r="447" spans="1:33" s="78" customFormat="1" ht="50.25" customHeight="1" x14ac:dyDescent="0.25">
      <c r="A447" s="61" t="s">
        <v>1806</v>
      </c>
      <c r="B447" s="62">
        <v>80111620</v>
      </c>
      <c r="C447" s="63" t="s">
        <v>1689</v>
      </c>
      <c r="D447" s="64">
        <v>43282</v>
      </c>
      <c r="E447" s="65" t="s">
        <v>1513</v>
      </c>
      <c r="F447" s="66" t="s">
        <v>1690</v>
      </c>
      <c r="G447" s="65" t="s">
        <v>241</v>
      </c>
      <c r="H447" s="67">
        <v>30000000</v>
      </c>
      <c r="I447" s="67">
        <v>30000000</v>
      </c>
      <c r="J447" s="66" t="s">
        <v>76</v>
      </c>
      <c r="K447" s="66" t="s">
        <v>68</v>
      </c>
      <c r="L447" s="62" t="s">
        <v>1515</v>
      </c>
      <c r="M447" s="62" t="s">
        <v>1206</v>
      </c>
      <c r="N447" s="68" t="s">
        <v>1207</v>
      </c>
      <c r="O447" s="69" t="s">
        <v>1516</v>
      </c>
      <c r="P447" s="65" t="s">
        <v>1223</v>
      </c>
      <c r="Q447" s="65" t="s">
        <v>1517</v>
      </c>
      <c r="R447" s="65" t="s">
        <v>1231</v>
      </c>
      <c r="S447" s="65">
        <v>140050001</v>
      </c>
      <c r="T447" s="65" t="s">
        <v>1232</v>
      </c>
      <c r="U447" s="70"/>
      <c r="V447" s="71">
        <v>8489</v>
      </c>
      <c r="W447" s="72">
        <v>21563</v>
      </c>
      <c r="X447" s="73"/>
      <c r="Y447" s="74"/>
      <c r="Z447" s="74"/>
      <c r="AA447" s="75">
        <f t="shared" si="6"/>
        <v>0</v>
      </c>
      <c r="AB447" s="70"/>
      <c r="AC447" s="70" t="s">
        <v>111</v>
      </c>
      <c r="AD447" s="70"/>
      <c r="AE447" s="70" t="s">
        <v>1518</v>
      </c>
      <c r="AF447" s="76" t="s">
        <v>63</v>
      </c>
      <c r="AG447" s="65" t="s">
        <v>1210</v>
      </c>
    </row>
    <row r="448" spans="1:33" s="78" customFormat="1" ht="50.25" customHeight="1" x14ac:dyDescent="0.25">
      <c r="A448" s="61" t="s">
        <v>1806</v>
      </c>
      <c r="B448" s="62">
        <v>80111620</v>
      </c>
      <c r="C448" s="63" t="s">
        <v>1691</v>
      </c>
      <c r="D448" s="64">
        <v>43282</v>
      </c>
      <c r="E448" s="65" t="s">
        <v>1513</v>
      </c>
      <c r="F448" s="66" t="s">
        <v>1692</v>
      </c>
      <c r="G448" s="65" t="s">
        <v>241</v>
      </c>
      <c r="H448" s="67">
        <v>30000000</v>
      </c>
      <c r="I448" s="67">
        <v>30000000</v>
      </c>
      <c r="J448" s="66" t="s">
        <v>76</v>
      </c>
      <c r="K448" s="66" t="s">
        <v>68</v>
      </c>
      <c r="L448" s="62" t="s">
        <v>1515</v>
      </c>
      <c r="M448" s="62" t="s">
        <v>1206</v>
      </c>
      <c r="N448" s="68" t="s">
        <v>1207</v>
      </c>
      <c r="O448" s="69" t="s">
        <v>1516</v>
      </c>
      <c r="P448" s="65" t="s">
        <v>1223</v>
      </c>
      <c r="Q448" s="65" t="s">
        <v>1517</v>
      </c>
      <c r="R448" s="65" t="s">
        <v>1231</v>
      </c>
      <c r="S448" s="65">
        <v>140050001</v>
      </c>
      <c r="T448" s="65" t="s">
        <v>1232</v>
      </c>
      <c r="U448" s="70"/>
      <c r="V448" s="71">
        <v>8422</v>
      </c>
      <c r="W448" s="72">
        <v>21564</v>
      </c>
      <c r="X448" s="73"/>
      <c r="Y448" s="74"/>
      <c r="Z448" s="74"/>
      <c r="AA448" s="75">
        <f t="shared" si="6"/>
        <v>0</v>
      </c>
      <c r="AB448" s="70"/>
      <c r="AC448" s="70" t="s">
        <v>111</v>
      </c>
      <c r="AD448" s="70"/>
      <c r="AE448" s="70" t="s">
        <v>1518</v>
      </c>
      <c r="AF448" s="76" t="s">
        <v>63</v>
      </c>
      <c r="AG448" s="65" t="s">
        <v>1210</v>
      </c>
    </row>
    <row r="449" spans="1:33" s="78" customFormat="1" ht="50.25" customHeight="1" x14ac:dyDescent="0.25">
      <c r="A449" s="61" t="s">
        <v>1806</v>
      </c>
      <c r="B449" s="62">
        <v>80111620</v>
      </c>
      <c r="C449" s="63" t="s">
        <v>1693</v>
      </c>
      <c r="D449" s="64">
        <v>43282</v>
      </c>
      <c r="E449" s="65" t="s">
        <v>1513</v>
      </c>
      <c r="F449" s="66" t="s">
        <v>1694</v>
      </c>
      <c r="G449" s="65" t="s">
        <v>241</v>
      </c>
      <c r="H449" s="67">
        <v>30000000</v>
      </c>
      <c r="I449" s="67">
        <v>30000000</v>
      </c>
      <c r="J449" s="66" t="s">
        <v>76</v>
      </c>
      <c r="K449" s="66" t="s">
        <v>68</v>
      </c>
      <c r="L449" s="62" t="s">
        <v>1515</v>
      </c>
      <c r="M449" s="62" t="s">
        <v>1206</v>
      </c>
      <c r="N449" s="68" t="s">
        <v>1207</v>
      </c>
      <c r="O449" s="69" t="s">
        <v>1516</v>
      </c>
      <c r="P449" s="65" t="s">
        <v>1223</v>
      </c>
      <c r="Q449" s="65" t="s">
        <v>1517</v>
      </c>
      <c r="R449" s="65" t="s">
        <v>1231</v>
      </c>
      <c r="S449" s="65">
        <v>140050001</v>
      </c>
      <c r="T449" s="65" t="s">
        <v>1232</v>
      </c>
      <c r="U449" s="70"/>
      <c r="V449" s="71">
        <v>8439</v>
      </c>
      <c r="W449" s="72">
        <v>21565</v>
      </c>
      <c r="X449" s="73"/>
      <c r="Y449" s="74"/>
      <c r="Z449" s="74"/>
      <c r="AA449" s="75">
        <f t="shared" si="6"/>
        <v>0</v>
      </c>
      <c r="AB449" s="70"/>
      <c r="AC449" s="70" t="s">
        <v>111</v>
      </c>
      <c r="AD449" s="70"/>
      <c r="AE449" s="70" t="s">
        <v>1518</v>
      </c>
      <c r="AF449" s="76" t="s">
        <v>63</v>
      </c>
      <c r="AG449" s="65" t="s">
        <v>1210</v>
      </c>
    </row>
    <row r="450" spans="1:33" s="78" customFormat="1" ht="50.25" customHeight="1" x14ac:dyDescent="0.25">
      <c r="A450" s="61" t="s">
        <v>1806</v>
      </c>
      <c r="B450" s="62">
        <v>80111620</v>
      </c>
      <c r="C450" s="63" t="s">
        <v>1695</v>
      </c>
      <c r="D450" s="64">
        <v>43282</v>
      </c>
      <c r="E450" s="65" t="s">
        <v>1513</v>
      </c>
      <c r="F450" s="66" t="s">
        <v>1696</v>
      </c>
      <c r="G450" s="65" t="s">
        <v>241</v>
      </c>
      <c r="H450" s="67">
        <v>30000000</v>
      </c>
      <c r="I450" s="67">
        <v>30000000</v>
      </c>
      <c r="J450" s="66" t="s">
        <v>76</v>
      </c>
      <c r="K450" s="66" t="s">
        <v>68</v>
      </c>
      <c r="L450" s="62" t="s">
        <v>1515</v>
      </c>
      <c r="M450" s="62" t="s">
        <v>1206</v>
      </c>
      <c r="N450" s="68" t="s">
        <v>1207</v>
      </c>
      <c r="O450" s="69" t="s">
        <v>1516</v>
      </c>
      <c r="P450" s="65" t="s">
        <v>1223</v>
      </c>
      <c r="Q450" s="65" t="s">
        <v>1517</v>
      </c>
      <c r="R450" s="65" t="s">
        <v>1231</v>
      </c>
      <c r="S450" s="65">
        <v>140050001</v>
      </c>
      <c r="T450" s="65" t="s">
        <v>1232</v>
      </c>
      <c r="U450" s="70"/>
      <c r="V450" s="71">
        <v>8428</v>
      </c>
      <c r="W450" s="72">
        <v>21566</v>
      </c>
      <c r="X450" s="73"/>
      <c r="Y450" s="74"/>
      <c r="Z450" s="74"/>
      <c r="AA450" s="75">
        <f t="shared" si="6"/>
        <v>0</v>
      </c>
      <c r="AB450" s="70"/>
      <c r="AC450" s="70" t="s">
        <v>111</v>
      </c>
      <c r="AD450" s="70"/>
      <c r="AE450" s="70" t="s">
        <v>1518</v>
      </c>
      <c r="AF450" s="76" t="s">
        <v>63</v>
      </c>
      <c r="AG450" s="65" t="s">
        <v>1210</v>
      </c>
    </row>
    <row r="451" spans="1:33" s="78" customFormat="1" ht="50.25" customHeight="1" x14ac:dyDescent="0.25">
      <c r="A451" s="61" t="s">
        <v>1806</v>
      </c>
      <c r="B451" s="62">
        <v>80111620</v>
      </c>
      <c r="C451" s="63" t="s">
        <v>1697</v>
      </c>
      <c r="D451" s="64">
        <v>43282</v>
      </c>
      <c r="E451" s="65" t="s">
        <v>1513</v>
      </c>
      <c r="F451" s="66" t="s">
        <v>1698</v>
      </c>
      <c r="G451" s="65" t="s">
        <v>241</v>
      </c>
      <c r="H451" s="67">
        <v>30000000</v>
      </c>
      <c r="I451" s="67">
        <v>30000000</v>
      </c>
      <c r="J451" s="66" t="s">
        <v>76</v>
      </c>
      <c r="K451" s="66" t="s">
        <v>68</v>
      </c>
      <c r="L451" s="62" t="s">
        <v>1515</v>
      </c>
      <c r="M451" s="62" t="s">
        <v>1206</v>
      </c>
      <c r="N451" s="68" t="s">
        <v>1207</v>
      </c>
      <c r="O451" s="69" t="s">
        <v>1516</v>
      </c>
      <c r="P451" s="65" t="s">
        <v>1223</v>
      </c>
      <c r="Q451" s="65" t="s">
        <v>1517</v>
      </c>
      <c r="R451" s="65" t="s">
        <v>1231</v>
      </c>
      <c r="S451" s="65">
        <v>140050001</v>
      </c>
      <c r="T451" s="65" t="s">
        <v>1232</v>
      </c>
      <c r="U451" s="70"/>
      <c r="V451" s="71">
        <v>8511</v>
      </c>
      <c r="W451" s="72">
        <v>21567</v>
      </c>
      <c r="X451" s="73"/>
      <c r="Y451" s="74"/>
      <c r="Z451" s="74"/>
      <c r="AA451" s="75">
        <f t="shared" si="6"/>
        <v>0</v>
      </c>
      <c r="AB451" s="70"/>
      <c r="AC451" s="70" t="s">
        <v>111</v>
      </c>
      <c r="AD451" s="70"/>
      <c r="AE451" s="70" t="s">
        <v>1518</v>
      </c>
      <c r="AF451" s="76" t="s">
        <v>63</v>
      </c>
      <c r="AG451" s="65" t="s">
        <v>1210</v>
      </c>
    </row>
    <row r="452" spans="1:33" s="78" customFormat="1" ht="50.25" customHeight="1" x14ac:dyDescent="0.25">
      <c r="A452" s="61" t="s">
        <v>1806</v>
      </c>
      <c r="B452" s="62">
        <v>80111620</v>
      </c>
      <c r="C452" s="63" t="s">
        <v>1699</v>
      </c>
      <c r="D452" s="64">
        <v>43282</v>
      </c>
      <c r="E452" s="65" t="s">
        <v>1513</v>
      </c>
      <c r="F452" s="66" t="s">
        <v>1700</v>
      </c>
      <c r="G452" s="65" t="s">
        <v>241</v>
      </c>
      <c r="H452" s="67">
        <v>30000000</v>
      </c>
      <c r="I452" s="67">
        <v>30000000</v>
      </c>
      <c r="J452" s="66" t="s">
        <v>76</v>
      </c>
      <c r="K452" s="66" t="s">
        <v>68</v>
      </c>
      <c r="L452" s="62" t="s">
        <v>1515</v>
      </c>
      <c r="M452" s="62" t="s">
        <v>1206</v>
      </c>
      <c r="N452" s="68" t="s">
        <v>1207</v>
      </c>
      <c r="O452" s="69" t="s">
        <v>1516</v>
      </c>
      <c r="P452" s="65" t="s">
        <v>1223</v>
      </c>
      <c r="Q452" s="65" t="s">
        <v>1517</v>
      </c>
      <c r="R452" s="65" t="s">
        <v>1231</v>
      </c>
      <c r="S452" s="65">
        <v>140050001</v>
      </c>
      <c r="T452" s="65" t="s">
        <v>1232</v>
      </c>
      <c r="U452" s="70"/>
      <c r="V452" s="71">
        <v>8402</v>
      </c>
      <c r="W452" s="72">
        <v>21568</v>
      </c>
      <c r="X452" s="73"/>
      <c r="Y452" s="74"/>
      <c r="Z452" s="74"/>
      <c r="AA452" s="75">
        <f t="shared" si="6"/>
        <v>0</v>
      </c>
      <c r="AB452" s="70"/>
      <c r="AC452" s="70" t="s">
        <v>111</v>
      </c>
      <c r="AD452" s="70"/>
      <c r="AE452" s="70" t="s">
        <v>1518</v>
      </c>
      <c r="AF452" s="76" t="s">
        <v>63</v>
      </c>
      <c r="AG452" s="65" t="s">
        <v>1210</v>
      </c>
    </row>
    <row r="453" spans="1:33" s="78" customFormat="1" ht="50.25" customHeight="1" x14ac:dyDescent="0.25">
      <c r="A453" s="61" t="s">
        <v>1806</v>
      </c>
      <c r="B453" s="62">
        <v>80111620</v>
      </c>
      <c r="C453" s="63" t="s">
        <v>1701</v>
      </c>
      <c r="D453" s="64">
        <v>43282</v>
      </c>
      <c r="E453" s="65" t="s">
        <v>1513</v>
      </c>
      <c r="F453" s="66" t="s">
        <v>1702</v>
      </c>
      <c r="G453" s="65" t="s">
        <v>241</v>
      </c>
      <c r="H453" s="67">
        <v>30000000</v>
      </c>
      <c r="I453" s="67">
        <v>30000000</v>
      </c>
      <c r="J453" s="66" t="s">
        <v>76</v>
      </c>
      <c r="K453" s="66" t="s">
        <v>68</v>
      </c>
      <c r="L453" s="62" t="s">
        <v>1515</v>
      </c>
      <c r="M453" s="62" t="s">
        <v>1206</v>
      </c>
      <c r="N453" s="68" t="s">
        <v>1671</v>
      </c>
      <c r="O453" s="69" t="s">
        <v>1516</v>
      </c>
      <c r="P453" s="65" t="s">
        <v>1223</v>
      </c>
      <c r="Q453" s="65" t="s">
        <v>1517</v>
      </c>
      <c r="R453" s="65" t="s">
        <v>1231</v>
      </c>
      <c r="S453" s="65">
        <v>140050001</v>
      </c>
      <c r="T453" s="65" t="s">
        <v>1232</v>
      </c>
      <c r="U453" s="70"/>
      <c r="V453" s="71">
        <v>8429</v>
      </c>
      <c r="W453" s="72">
        <v>21569</v>
      </c>
      <c r="X453" s="73"/>
      <c r="Y453" s="74"/>
      <c r="Z453" s="74"/>
      <c r="AA453" s="75">
        <f t="shared" si="6"/>
        <v>0</v>
      </c>
      <c r="AB453" s="70"/>
      <c r="AC453" s="70" t="s">
        <v>111</v>
      </c>
      <c r="AD453" s="70"/>
      <c r="AE453" s="70" t="s">
        <v>1518</v>
      </c>
      <c r="AF453" s="76" t="s">
        <v>63</v>
      </c>
      <c r="AG453" s="65" t="s">
        <v>1210</v>
      </c>
    </row>
    <row r="454" spans="1:33" s="78" customFormat="1" ht="50.25" customHeight="1" x14ac:dyDescent="0.25">
      <c r="A454" s="61" t="s">
        <v>1806</v>
      </c>
      <c r="B454" s="62">
        <v>80111620</v>
      </c>
      <c r="C454" s="63" t="s">
        <v>1703</v>
      </c>
      <c r="D454" s="64">
        <v>43282</v>
      </c>
      <c r="E454" s="65" t="s">
        <v>1513</v>
      </c>
      <c r="F454" s="66" t="s">
        <v>1704</v>
      </c>
      <c r="G454" s="65" t="s">
        <v>241</v>
      </c>
      <c r="H454" s="67">
        <v>30000000</v>
      </c>
      <c r="I454" s="67">
        <v>30000000</v>
      </c>
      <c r="J454" s="66" t="s">
        <v>76</v>
      </c>
      <c r="K454" s="66" t="s">
        <v>68</v>
      </c>
      <c r="L454" s="62" t="s">
        <v>1515</v>
      </c>
      <c r="M454" s="62" t="s">
        <v>1206</v>
      </c>
      <c r="N454" s="68" t="s">
        <v>1207</v>
      </c>
      <c r="O454" s="69" t="s">
        <v>1516</v>
      </c>
      <c r="P454" s="65" t="s">
        <v>1223</v>
      </c>
      <c r="Q454" s="65" t="s">
        <v>1517</v>
      </c>
      <c r="R454" s="65" t="s">
        <v>1231</v>
      </c>
      <c r="S454" s="65">
        <v>140050001</v>
      </c>
      <c r="T454" s="65" t="s">
        <v>1232</v>
      </c>
      <c r="U454" s="70"/>
      <c r="V454" s="71">
        <v>8415</v>
      </c>
      <c r="W454" s="72">
        <v>21570</v>
      </c>
      <c r="X454" s="73"/>
      <c r="Y454" s="74"/>
      <c r="Z454" s="74"/>
      <c r="AA454" s="75">
        <f t="shared" si="6"/>
        <v>0</v>
      </c>
      <c r="AB454" s="70"/>
      <c r="AC454" s="70" t="s">
        <v>111</v>
      </c>
      <c r="AD454" s="70"/>
      <c r="AE454" s="70" t="s">
        <v>1518</v>
      </c>
      <c r="AF454" s="76" t="s">
        <v>63</v>
      </c>
      <c r="AG454" s="65" t="s">
        <v>1210</v>
      </c>
    </row>
    <row r="455" spans="1:33" s="78" customFormat="1" ht="50.25" customHeight="1" x14ac:dyDescent="0.25">
      <c r="A455" s="61" t="s">
        <v>1806</v>
      </c>
      <c r="B455" s="62">
        <v>80111620</v>
      </c>
      <c r="C455" s="63" t="s">
        <v>1705</v>
      </c>
      <c r="D455" s="64">
        <v>43282</v>
      </c>
      <c r="E455" s="65" t="s">
        <v>1513</v>
      </c>
      <c r="F455" s="66" t="s">
        <v>1706</v>
      </c>
      <c r="G455" s="65" t="s">
        <v>241</v>
      </c>
      <c r="H455" s="67">
        <v>30000000</v>
      </c>
      <c r="I455" s="67">
        <v>30000000</v>
      </c>
      <c r="J455" s="66" t="s">
        <v>76</v>
      </c>
      <c r="K455" s="66" t="s">
        <v>68</v>
      </c>
      <c r="L455" s="62" t="s">
        <v>1515</v>
      </c>
      <c r="M455" s="62" t="s">
        <v>1206</v>
      </c>
      <c r="N455" s="68" t="s">
        <v>1207</v>
      </c>
      <c r="O455" s="69" t="s">
        <v>1516</v>
      </c>
      <c r="P455" s="65" t="s">
        <v>1223</v>
      </c>
      <c r="Q455" s="65" t="s">
        <v>1517</v>
      </c>
      <c r="R455" s="65" t="s">
        <v>1231</v>
      </c>
      <c r="S455" s="65">
        <v>140050001</v>
      </c>
      <c r="T455" s="65" t="s">
        <v>1232</v>
      </c>
      <c r="U455" s="70"/>
      <c r="V455" s="71">
        <v>8452</v>
      </c>
      <c r="W455" s="72">
        <v>21571</v>
      </c>
      <c r="X455" s="73"/>
      <c r="Y455" s="74"/>
      <c r="Z455" s="74"/>
      <c r="AA455" s="75">
        <f t="shared" si="6"/>
        <v>0</v>
      </c>
      <c r="AB455" s="70"/>
      <c r="AC455" s="70" t="s">
        <v>111</v>
      </c>
      <c r="AD455" s="70"/>
      <c r="AE455" s="70" t="s">
        <v>1518</v>
      </c>
      <c r="AF455" s="76" t="s">
        <v>63</v>
      </c>
      <c r="AG455" s="65" t="s">
        <v>1210</v>
      </c>
    </row>
    <row r="456" spans="1:33" s="78" customFormat="1" ht="50.25" customHeight="1" x14ac:dyDescent="0.25">
      <c r="A456" s="61" t="s">
        <v>1806</v>
      </c>
      <c r="B456" s="62">
        <v>80111620</v>
      </c>
      <c r="C456" s="63" t="s">
        <v>1707</v>
      </c>
      <c r="D456" s="64">
        <v>43282</v>
      </c>
      <c r="E456" s="65" t="s">
        <v>1513</v>
      </c>
      <c r="F456" s="66" t="s">
        <v>1708</v>
      </c>
      <c r="G456" s="65" t="s">
        <v>241</v>
      </c>
      <c r="H456" s="67">
        <v>30000000</v>
      </c>
      <c r="I456" s="67">
        <v>30000000</v>
      </c>
      <c r="J456" s="66" t="s">
        <v>76</v>
      </c>
      <c r="K456" s="66" t="s">
        <v>68</v>
      </c>
      <c r="L456" s="62" t="s">
        <v>1515</v>
      </c>
      <c r="M456" s="62" t="s">
        <v>1206</v>
      </c>
      <c r="N456" s="68" t="s">
        <v>1207</v>
      </c>
      <c r="O456" s="69" t="s">
        <v>1516</v>
      </c>
      <c r="P456" s="65" t="s">
        <v>1223</v>
      </c>
      <c r="Q456" s="65" t="s">
        <v>1517</v>
      </c>
      <c r="R456" s="65" t="s">
        <v>1231</v>
      </c>
      <c r="S456" s="65">
        <v>140050001</v>
      </c>
      <c r="T456" s="65" t="s">
        <v>1232</v>
      </c>
      <c r="U456" s="70"/>
      <c r="V456" s="71">
        <v>8485</v>
      </c>
      <c r="W456" s="72">
        <v>21572</v>
      </c>
      <c r="X456" s="73"/>
      <c r="Y456" s="74"/>
      <c r="Z456" s="74"/>
      <c r="AA456" s="75">
        <f t="shared" si="6"/>
        <v>0</v>
      </c>
      <c r="AB456" s="70"/>
      <c r="AC456" s="70" t="s">
        <v>111</v>
      </c>
      <c r="AD456" s="70"/>
      <c r="AE456" s="70" t="s">
        <v>1518</v>
      </c>
      <c r="AF456" s="76" t="s">
        <v>63</v>
      </c>
      <c r="AG456" s="65" t="s">
        <v>1210</v>
      </c>
    </row>
    <row r="457" spans="1:33" s="78" customFormat="1" ht="50.25" customHeight="1" x14ac:dyDescent="0.25">
      <c r="A457" s="61" t="s">
        <v>1806</v>
      </c>
      <c r="B457" s="62">
        <v>80111620</v>
      </c>
      <c r="C457" s="63" t="s">
        <v>1709</v>
      </c>
      <c r="D457" s="64">
        <v>43282</v>
      </c>
      <c r="E457" s="65" t="s">
        <v>1513</v>
      </c>
      <c r="F457" s="66" t="s">
        <v>1710</v>
      </c>
      <c r="G457" s="65" t="s">
        <v>241</v>
      </c>
      <c r="H457" s="67">
        <v>30000000</v>
      </c>
      <c r="I457" s="67">
        <v>30000000</v>
      </c>
      <c r="J457" s="66" t="s">
        <v>76</v>
      </c>
      <c r="K457" s="66" t="s">
        <v>68</v>
      </c>
      <c r="L457" s="62" t="s">
        <v>1515</v>
      </c>
      <c r="M457" s="62" t="s">
        <v>1206</v>
      </c>
      <c r="N457" s="68" t="s">
        <v>1207</v>
      </c>
      <c r="O457" s="69" t="s">
        <v>1516</v>
      </c>
      <c r="P457" s="65" t="s">
        <v>1223</v>
      </c>
      <c r="Q457" s="65" t="s">
        <v>1517</v>
      </c>
      <c r="R457" s="65" t="s">
        <v>1231</v>
      </c>
      <c r="S457" s="65">
        <v>140050001</v>
      </c>
      <c r="T457" s="65" t="s">
        <v>1232</v>
      </c>
      <c r="U457" s="70"/>
      <c r="V457" s="71">
        <v>8460</v>
      </c>
      <c r="W457" s="72">
        <v>21573</v>
      </c>
      <c r="X457" s="73"/>
      <c r="Y457" s="74"/>
      <c r="Z457" s="74"/>
      <c r="AA457" s="75">
        <f t="shared" si="6"/>
        <v>0</v>
      </c>
      <c r="AB457" s="70"/>
      <c r="AC457" s="70" t="s">
        <v>111</v>
      </c>
      <c r="AD457" s="70"/>
      <c r="AE457" s="70" t="s">
        <v>1518</v>
      </c>
      <c r="AF457" s="76" t="s">
        <v>63</v>
      </c>
      <c r="AG457" s="65" t="s">
        <v>1210</v>
      </c>
    </row>
    <row r="458" spans="1:33" s="78" customFormat="1" ht="50.25" customHeight="1" x14ac:dyDescent="0.25">
      <c r="A458" s="61" t="s">
        <v>1806</v>
      </c>
      <c r="B458" s="62">
        <v>80111620</v>
      </c>
      <c r="C458" s="63" t="s">
        <v>1711</v>
      </c>
      <c r="D458" s="64">
        <v>43282</v>
      </c>
      <c r="E458" s="65" t="s">
        <v>1513</v>
      </c>
      <c r="F458" s="66" t="s">
        <v>1712</v>
      </c>
      <c r="G458" s="65" t="s">
        <v>241</v>
      </c>
      <c r="H458" s="67">
        <v>30000000</v>
      </c>
      <c r="I458" s="67">
        <v>30000000</v>
      </c>
      <c r="J458" s="66" t="s">
        <v>76</v>
      </c>
      <c r="K458" s="66" t="s">
        <v>68</v>
      </c>
      <c r="L458" s="62" t="s">
        <v>1515</v>
      </c>
      <c r="M458" s="62" t="s">
        <v>1206</v>
      </c>
      <c r="N458" s="68" t="s">
        <v>1207</v>
      </c>
      <c r="O458" s="69" t="s">
        <v>1516</v>
      </c>
      <c r="P458" s="65" t="s">
        <v>1223</v>
      </c>
      <c r="Q458" s="65" t="s">
        <v>1517</v>
      </c>
      <c r="R458" s="65" t="s">
        <v>1231</v>
      </c>
      <c r="S458" s="65">
        <v>140050001</v>
      </c>
      <c r="T458" s="65" t="s">
        <v>1232</v>
      </c>
      <c r="U458" s="70"/>
      <c r="V458" s="71">
        <v>8433</v>
      </c>
      <c r="W458" s="72">
        <v>21574</v>
      </c>
      <c r="X458" s="73"/>
      <c r="Y458" s="74"/>
      <c r="Z458" s="74"/>
      <c r="AA458" s="75">
        <f t="shared" si="6"/>
        <v>0</v>
      </c>
      <c r="AB458" s="70"/>
      <c r="AC458" s="70" t="s">
        <v>111</v>
      </c>
      <c r="AD458" s="70"/>
      <c r="AE458" s="70" t="s">
        <v>1518</v>
      </c>
      <c r="AF458" s="76" t="s">
        <v>63</v>
      </c>
      <c r="AG458" s="65" t="s">
        <v>1210</v>
      </c>
    </row>
    <row r="459" spans="1:33" s="78" customFormat="1" ht="50.25" customHeight="1" x14ac:dyDescent="0.25">
      <c r="A459" s="61" t="s">
        <v>1806</v>
      </c>
      <c r="B459" s="62">
        <v>80111620</v>
      </c>
      <c r="C459" s="63" t="s">
        <v>1713</v>
      </c>
      <c r="D459" s="64">
        <v>43282</v>
      </c>
      <c r="E459" s="65" t="s">
        <v>1513</v>
      </c>
      <c r="F459" s="66" t="s">
        <v>1714</v>
      </c>
      <c r="G459" s="65" t="s">
        <v>241</v>
      </c>
      <c r="H459" s="67">
        <v>30000000</v>
      </c>
      <c r="I459" s="67">
        <v>30000000</v>
      </c>
      <c r="J459" s="66" t="s">
        <v>76</v>
      </c>
      <c r="K459" s="66" t="s">
        <v>68</v>
      </c>
      <c r="L459" s="62" t="s">
        <v>1515</v>
      </c>
      <c r="M459" s="62" t="s">
        <v>1206</v>
      </c>
      <c r="N459" s="68" t="s">
        <v>1207</v>
      </c>
      <c r="O459" s="69" t="s">
        <v>1516</v>
      </c>
      <c r="P459" s="65" t="s">
        <v>1223</v>
      </c>
      <c r="Q459" s="65" t="s">
        <v>1517</v>
      </c>
      <c r="R459" s="65" t="s">
        <v>1231</v>
      </c>
      <c r="S459" s="65">
        <v>140050001</v>
      </c>
      <c r="T459" s="65" t="s">
        <v>1232</v>
      </c>
      <c r="U459" s="70"/>
      <c r="V459" s="71">
        <v>8512</v>
      </c>
      <c r="W459" s="72">
        <v>21575</v>
      </c>
      <c r="X459" s="73"/>
      <c r="Y459" s="74"/>
      <c r="Z459" s="74"/>
      <c r="AA459" s="75">
        <f t="shared" si="6"/>
        <v>0</v>
      </c>
      <c r="AB459" s="70"/>
      <c r="AC459" s="70" t="s">
        <v>111</v>
      </c>
      <c r="AD459" s="70"/>
      <c r="AE459" s="70" t="s">
        <v>1518</v>
      </c>
      <c r="AF459" s="76" t="s">
        <v>63</v>
      </c>
      <c r="AG459" s="65" t="s">
        <v>1210</v>
      </c>
    </row>
    <row r="460" spans="1:33" s="78" customFormat="1" ht="50.25" customHeight="1" x14ac:dyDescent="0.25">
      <c r="A460" s="61" t="s">
        <v>1806</v>
      </c>
      <c r="B460" s="62">
        <v>80111620</v>
      </c>
      <c r="C460" s="63" t="s">
        <v>1715</v>
      </c>
      <c r="D460" s="64">
        <v>43282</v>
      </c>
      <c r="E460" s="65" t="s">
        <v>1513</v>
      </c>
      <c r="F460" s="66" t="s">
        <v>1716</v>
      </c>
      <c r="G460" s="65" t="s">
        <v>241</v>
      </c>
      <c r="H460" s="67">
        <v>30000000</v>
      </c>
      <c r="I460" s="67">
        <v>30000000</v>
      </c>
      <c r="J460" s="66" t="s">
        <v>76</v>
      </c>
      <c r="K460" s="66" t="s">
        <v>68</v>
      </c>
      <c r="L460" s="62" t="s">
        <v>1515</v>
      </c>
      <c r="M460" s="62" t="s">
        <v>1206</v>
      </c>
      <c r="N460" s="68" t="s">
        <v>1207</v>
      </c>
      <c r="O460" s="69" t="s">
        <v>1516</v>
      </c>
      <c r="P460" s="65" t="s">
        <v>1223</v>
      </c>
      <c r="Q460" s="65" t="s">
        <v>1517</v>
      </c>
      <c r="R460" s="65" t="s">
        <v>1231</v>
      </c>
      <c r="S460" s="65">
        <v>140050001</v>
      </c>
      <c r="T460" s="65" t="s">
        <v>1232</v>
      </c>
      <c r="U460" s="70"/>
      <c r="V460" s="71">
        <v>8424</v>
      </c>
      <c r="W460" s="72">
        <v>21576</v>
      </c>
      <c r="X460" s="73"/>
      <c r="Y460" s="74"/>
      <c r="Z460" s="74"/>
      <c r="AA460" s="75">
        <f t="shared" ref="AA460:AA523" si="7">+IF(AND(W460="",X460="",Y460="",Z460=""),"",IF(AND(W460&lt;&gt;"",X460="",Y460="",Z460=""),0%,IF(AND(W460&lt;&gt;"",X460&lt;&gt;"",Y460="",Z460=""),33%,IF(AND(W460&lt;&gt;"",X460&lt;&gt;"",Y460&lt;&gt;"",Z460=""),66%,IF(AND(W460&lt;&gt;"",X460&lt;&gt;"",Y460&lt;&gt;"",Z460&lt;&gt;""),100%,"Información incompleta")))))</f>
        <v>0</v>
      </c>
      <c r="AB460" s="70"/>
      <c r="AC460" s="70" t="s">
        <v>111</v>
      </c>
      <c r="AD460" s="70"/>
      <c r="AE460" s="70" t="s">
        <v>1518</v>
      </c>
      <c r="AF460" s="76" t="s">
        <v>63</v>
      </c>
      <c r="AG460" s="65" t="s">
        <v>1210</v>
      </c>
    </row>
    <row r="461" spans="1:33" s="78" customFormat="1" ht="50.25" customHeight="1" x14ac:dyDescent="0.25">
      <c r="A461" s="61" t="s">
        <v>1806</v>
      </c>
      <c r="B461" s="62">
        <v>80111620</v>
      </c>
      <c r="C461" s="63" t="s">
        <v>1717</v>
      </c>
      <c r="D461" s="64">
        <v>43282</v>
      </c>
      <c r="E461" s="65" t="s">
        <v>1513</v>
      </c>
      <c r="F461" s="66" t="s">
        <v>1718</v>
      </c>
      <c r="G461" s="65" t="s">
        <v>241</v>
      </c>
      <c r="H461" s="67">
        <v>30000000</v>
      </c>
      <c r="I461" s="67">
        <v>30000000</v>
      </c>
      <c r="J461" s="66" t="s">
        <v>76</v>
      </c>
      <c r="K461" s="66" t="s">
        <v>68</v>
      </c>
      <c r="L461" s="62" t="s">
        <v>1515</v>
      </c>
      <c r="M461" s="62" t="s">
        <v>1206</v>
      </c>
      <c r="N461" s="68" t="s">
        <v>1207</v>
      </c>
      <c r="O461" s="69" t="s">
        <v>1516</v>
      </c>
      <c r="P461" s="65" t="s">
        <v>1223</v>
      </c>
      <c r="Q461" s="65" t="s">
        <v>1517</v>
      </c>
      <c r="R461" s="65" t="s">
        <v>1231</v>
      </c>
      <c r="S461" s="65">
        <v>140050001</v>
      </c>
      <c r="T461" s="65" t="s">
        <v>1232</v>
      </c>
      <c r="U461" s="70"/>
      <c r="V461" s="71">
        <v>8513</v>
      </c>
      <c r="W461" s="72">
        <v>21577</v>
      </c>
      <c r="X461" s="73"/>
      <c r="Y461" s="74"/>
      <c r="Z461" s="74"/>
      <c r="AA461" s="75">
        <f t="shared" si="7"/>
        <v>0</v>
      </c>
      <c r="AB461" s="70"/>
      <c r="AC461" s="70" t="s">
        <v>111</v>
      </c>
      <c r="AD461" s="70"/>
      <c r="AE461" s="70" t="s">
        <v>1518</v>
      </c>
      <c r="AF461" s="76" t="s">
        <v>63</v>
      </c>
      <c r="AG461" s="65" t="s">
        <v>1210</v>
      </c>
    </row>
    <row r="462" spans="1:33" s="78" customFormat="1" ht="50.25" customHeight="1" x14ac:dyDescent="0.25">
      <c r="A462" s="61" t="s">
        <v>1806</v>
      </c>
      <c r="B462" s="62">
        <v>80111620</v>
      </c>
      <c r="C462" s="63" t="s">
        <v>1719</v>
      </c>
      <c r="D462" s="64">
        <v>43282</v>
      </c>
      <c r="E462" s="65" t="s">
        <v>1513</v>
      </c>
      <c r="F462" s="66" t="s">
        <v>1720</v>
      </c>
      <c r="G462" s="65" t="s">
        <v>241</v>
      </c>
      <c r="H462" s="67">
        <v>30000000</v>
      </c>
      <c r="I462" s="67">
        <v>30000000</v>
      </c>
      <c r="J462" s="66" t="s">
        <v>76</v>
      </c>
      <c r="K462" s="66" t="s">
        <v>68</v>
      </c>
      <c r="L462" s="62" t="s">
        <v>1515</v>
      </c>
      <c r="M462" s="62" t="s">
        <v>1206</v>
      </c>
      <c r="N462" s="68" t="s">
        <v>1207</v>
      </c>
      <c r="O462" s="69" t="s">
        <v>1516</v>
      </c>
      <c r="P462" s="65" t="s">
        <v>1223</v>
      </c>
      <c r="Q462" s="65" t="s">
        <v>1517</v>
      </c>
      <c r="R462" s="65" t="s">
        <v>1231</v>
      </c>
      <c r="S462" s="65">
        <v>140050001</v>
      </c>
      <c r="T462" s="65" t="s">
        <v>1232</v>
      </c>
      <c r="U462" s="70"/>
      <c r="V462" s="71">
        <v>8453</v>
      </c>
      <c r="W462" s="72">
        <v>21578</v>
      </c>
      <c r="X462" s="73"/>
      <c r="Y462" s="74"/>
      <c r="Z462" s="74"/>
      <c r="AA462" s="75">
        <f t="shared" si="7"/>
        <v>0</v>
      </c>
      <c r="AB462" s="70"/>
      <c r="AC462" s="70" t="s">
        <v>111</v>
      </c>
      <c r="AD462" s="70"/>
      <c r="AE462" s="70" t="s">
        <v>1518</v>
      </c>
      <c r="AF462" s="76" t="s">
        <v>63</v>
      </c>
      <c r="AG462" s="65" t="s">
        <v>1210</v>
      </c>
    </row>
    <row r="463" spans="1:33" s="78" customFormat="1" ht="50.25" customHeight="1" x14ac:dyDescent="0.25">
      <c r="A463" s="61" t="s">
        <v>1806</v>
      </c>
      <c r="B463" s="62">
        <v>80111620</v>
      </c>
      <c r="C463" s="63" t="s">
        <v>1721</v>
      </c>
      <c r="D463" s="64">
        <v>43282</v>
      </c>
      <c r="E463" s="65" t="s">
        <v>1513</v>
      </c>
      <c r="F463" s="66" t="s">
        <v>1722</v>
      </c>
      <c r="G463" s="65" t="s">
        <v>241</v>
      </c>
      <c r="H463" s="67">
        <v>30000000</v>
      </c>
      <c r="I463" s="67">
        <v>30000000</v>
      </c>
      <c r="J463" s="66" t="s">
        <v>76</v>
      </c>
      <c r="K463" s="66" t="s">
        <v>68</v>
      </c>
      <c r="L463" s="62" t="s">
        <v>1515</v>
      </c>
      <c r="M463" s="62" t="s">
        <v>1206</v>
      </c>
      <c r="N463" s="68" t="s">
        <v>1207</v>
      </c>
      <c r="O463" s="69" t="s">
        <v>1516</v>
      </c>
      <c r="P463" s="65" t="s">
        <v>1223</v>
      </c>
      <c r="Q463" s="65" t="s">
        <v>1517</v>
      </c>
      <c r="R463" s="65" t="s">
        <v>1231</v>
      </c>
      <c r="S463" s="65">
        <v>140050001</v>
      </c>
      <c r="T463" s="65" t="s">
        <v>1232</v>
      </c>
      <c r="U463" s="70"/>
      <c r="V463" s="71">
        <v>8420</v>
      </c>
      <c r="W463" s="72">
        <v>21579</v>
      </c>
      <c r="X463" s="73"/>
      <c r="Y463" s="74"/>
      <c r="Z463" s="74"/>
      <c r="AA463" s="75">
        <f t="shared" si="7"/>
        <v>0</v>
      </c>
      <c r="AB463" s="70"/>
      <c r="AC463" s="70" t="s">
        <v>111</v>
      </c>
      <c r="AD463" s="70"/>
      <c r="AE463" s="70" t="s">
        <v>1518</v>
      </c>
      <c r="AF463" s="76" t="s">
        <v>63</v>
      </c>
      <c r="AG463" s="65" t="s">
        <v>1210</v>
      </c>
    </row>
    <row r="464" spans="1:33" s="78" customFormat="1" ht="50.25" customHeight="1" x14ac:dyDescent="0.25">
      <c r="A464" s="61" t="s">
        <v>1806</v>
      </c>
      <c r="B464" s="62">
        <v>80111620</v>
      </c>
      <c r="C464" s="63" t="s">
        <v>1723</v>
      </c>
      <c r="D464" s="64">
        <v>43282</v>
      </c>
      <c r="E464" s="65" t="s">
        <v>1513</v>
      </c>
      <c r="F464" s="66" t="s">
        <v>1724</v>
      </c>
      <c r="G464" s="65" t="s">
        <v>241</v>
      </c>
      <c r="H464" s="67">
        <v>30000000</v>
      </c>
      <c r="I464" s="67">
        <v>30000000</v>
      </c>
      <c r="J464" s="66" t="s">
        <v>76</v>
      </c>
      <c r="K464" s="66" t="s">
        <v>68</v>
      </c>
      <c r="L464" s="62" t="s">
        <v>1515</v>
      </c>
      <c r="M464" s="62" t="s">
        <v>1206</v>
      </c>
      <c r="N464" s="68" t="s">
        <v>1207</v>
      </c>
      <c r="O464" s="69" t="s">
        <v>1516</v>
      </c>
      <c r="P464" s="65" t="s">
        <v>1223</v>
      </c>
      <c r="Q464" s="65" t="s">
        <v>1517</v>
      </c>
      <c r="R464" s="65" t="s">
        <v>1231</v>
      </c>
      <c r="S464" s="65">
        <v>140050001</v>
      </c>
      <c r="T464" s="65" t="s">
        <v>1232</v>
      </c>
      <c r="U464" s="70"/>
      <c r="V464" s="71">
        <v>8391</v>
      </c>
      <c r="W464" s="72">
        <v>21581</v>
      </c>
      <c r="X464" s="73"/>
      <c r="Y464" s="74"/>
      <c r="Z464" s="74"/>
      <c r="AA464" s="75">
        <f t="shared" si="7"/>
        <v>0</v>
      </c>
      <c r="AB464" s="70"/>
      <c r="AC464" s="70" t="s">
        <v>111</v>
      </c>
      <c r="AD464" s="70"/>
      <c r="AE464" s="70" t="s">
        <v>1518</v>
      </c>
      <c r="AF464" s="76" t="s">
        <v>63</v>
      </c>
      <c r="AG464" s="65" t="s">
        <v>1210</v>
      </c>
    </row>
    <row r="465" spans="1:33" s="78" customFormat="1" ht="50.25" customHeight="1" x14ac:dyDescent="0.25">
      <c r="A465" s="61" t="s">
        <v>1806</v>
      </c>
      <c r="B465" s="62">
        <v>80111620</v>
      </c>
      <c r="C465" s="63" t="s">
        <v>1725</v>
      </c>
      <c r="D465" s="64">
        <v>43282</v>
      </c>
      <c r="E465" s="65" t="s">
        <v>1513</v>
      </c>
      <c r="F465" s="66" t="s">
        <v>1726</v>
      </c>
      <c r="G465" s="65" t="s">
        <v>241</v>
      </c>
      <c r="H465" s="67">
        <v>30000000</v>
      </c>
      <c r="I465" s="67">
        <v>30000000</v>
      </c>
      <c r="J465" s="66" t="s">
        <v>76</v>
      </c>
      <c r="K465" s="66" t="s">
        <v>68</v>
      </c>
      <c r="L465" s="62" t="s">
        <v>1515</v>
      </c>
      <c r="M465" s="62" t="s">
        <v>1206</v>
      </c>
      <c r="N465" s="68" t="s">
        <v>1207</v>
      </c>
      <c r="O465" s="69" t="s">
        <v>1516</v>
      </c>
      <c r="P465" s="65" t="s">
        <v>1223</v>
      </c>
      <c r="Q465" s="65" t="s">
        <v>1517</v>
      </c>
      <c r="R465" s="65" t="s">
        <v>1231</v>
      </c>
      <c r="S465" s="65">
        <v>140050001</v>
      </c>
      <c r="T465" s="65" t="s">
        <v>1232</v>
      </c>
      <c r="U465" s="70"/>
      <c r="V465" s="71">
        <v>8482</v>
      </c>
      <c r="W465" s="72">
        <v>21582</v>
      </c>
      <c r="X465" s="73"/>
      <c r="Y465" s="74"/>
      <c r="Z465" s="74"/>
      <c r="AA465" s="75">
        <f t="shared" si="7"/>
        <v>0</v>
      </c>
      <c r="AB465" s="70"/>
      <c r="AC465" s="70" t="s">
        <v>111</v>
      </c>
      <c r="AD465" s="70"/>
      <c r="AE465" s="70" t="s">
        <v>1518</v>
      </c>
      <c r="AF465" s="76" t="s">
        <v>63</v>
      </c>
      <c r="AG465" s="65" t="s">
        <v>1210</v>
      </c>
    </row>
    <row r="466" spans="1:33" s="78" customFormat="1" ht="50.25" customHeight="1" x14ac:dyDescent="0.25">
      <c r="A466" s="61" t="s">
        <v>1806</v>
      </c>
      <c r="B466" s="62">
        <v>80111620</v>
      </c>
      <c r="C466" s="63" t="s">
        <v>1727</v>
      </c>
      <c r="D466" s="64">
        <v>43282</v>
      </c>
      <c r="E466" s="65" t="s">
        <v>1513</v>
      </c>
      <c r="F466" s="66" t="s">
        <v>1728</v>
      </c>
      <c r="G466" s="65" t="s">
        <v>241</v>
      </c>
      <c r="H466" s="67">
        <v>30000000</v>
      </c>
      <c r="I466" s="67">
        <v>30000000</v>
      </c>
      <c r="J466" s="66" t="s">
        <v>76</v>
      </c>
      <c r="K466" s="66" t="s">
        <v>68</v>
      </c>
      <c r="L466" s="62" t="s">
        <v>1515</v>
      </c>
      <c r="M466" s="62" t="s">
        <v>1206</v>
      </c>
      <c r="N466" s="68" t="s">
        <v>1207</v>
      </c>
      <c r="O466" s="69" t="s">
        <v>1516</v>
      </c>
      <c r="P466" s="65" t="s">
        <v>1223</v>
      </c>
      <c r="Q466" s="65" t="s">
        <v>1517</v>
      </c>
      <c r="R466" s="65" t="s">
        <v>1231</v>
      </c>
      <c r="S466" s="65">
        <v>140050001</v>
      </c>
      <c r="T466" s="65" t="s">
        <v>1232</v>
      </c>
      <c r="U466" s="70"/>
      <c r="V466" s="71">
        <v>8514</v>
      </c>
      <c r="W466" s="72">
        <v>21583</v>
      </c>
      <c r="X466" s="73"/>
      <c r="Y466" s="74"/>
      <c r="Z466" s="74"/>
      <c r="AA466" s="75">
        <f t="shared" si="7"/>
        <v>0</v>
      </c>
      <c r="AB466" s="70"/>
      <c r="AC466" s="70" t="s">
        <v>111</v>
      </c>
      <c r="AD466" s="70"/>
      <c r="AE466" s="70" t="s">
        <v>1518</v>
      </c>
      <c r="AF466" s="76" t="s">
        <v>63</v>
      </c>
      <c r="AG466" s="65" t="s">
        <v>1210</v>
      </c>
    </row>
    <row r="467" spans="1:33" s="78" customFormat="1" ht="50.25" customHeight="1" x14ac:dyDescent="0.25">
      <c r="A467" s="61" t="s">
        <v>1806</v>
      </c>
      <c r="B467" s="62">
        <v>80111620</v>
      </c>
      <c r="C467" s="63" t="s">
        <v>1729</v>
      </c>
      <c r="D467" s="64">
        <v>43282</v>
      </c>
      <c r="E467" s="65" t="s">
        <v>1513</v>
      </c>
      <c r="F467" s="66" t="s">
        <v>1730</v>
      </c>
      <c r="G467" s="65" t="s">
        <v>241</v>
      </c>
      <c r="H467" s="67">
        <v>30000000</v>
      </c>
      <c r="I467" s="67">
        <v>30000000</v>
      </c>
      <c r="J467" s="66" t="s">
        <v>76</v>
      </c>
      <c r="K467" s="66" t="s">
        <v>68</v>
      </c>
      <c r="L467" s="62" t="s">
        <v>1515</v>
      </c>
      <c r="M467" s="62" t="s">
        <v>1206</v>
      </c>
      <c r="N467" s="68" t="s">
        <v>1671</v>
      </c>
      <c r="O467" s="69" t="s">
        <v>1516</v>
      </c>
      <c r="P467" s="65" t="s">
        <v>1223</v>
      </c>
      <c r="Q467" s="65" t="s">
        <v>1517</v>
      </c>
      <c r="R467" s="65" t="s">
        <v>1231</v>
      </c>
      <c r="S467" s="65">
        <v>140050001</v>
      </c>
      <c r="T467" s="65" t="s">
        <v>1232</v>
      </c>
      <c r="U467" s="70"/>
      <c r="V467" s="71">
        <v>8465</v>
      </c>
      <c r="W467" s="72">
        <v>21584</v>
      </c>
      <c r="X467" s="73"/>
      <c r="Y467" s="74"/>
      <c r="Z467" s="74"/>
      <c r="AA467" s="75">
        <f t="shared" si="7"/>
        <v>0</v>
      </c>
      <c r="AB467" s="70"/>
      <c r="AC467" s="70" t="s">
        <v>111</v>
      </c>
      <c r="AD467" s="70"/>
      <c r="AE467" s="70" t="s">
        <v>1518</v>
      </c>
      <c r="AF467" s="76" t="s">
        <v>63</v>
      </c>
      <c r="AG467" s="65" t="s">
        <v>1210</v>
      </c>
    </row>
    <row r="468" spans="1:33" s="78" customFormat="1" ht="50.25" customHeight="1" x14ac:dyDescent="0.25">
      <c r="A468" s="61" t="s">
        <v>1806</v>
      </c>
      <c r="B468" s="62">
        <v>80111620</v>
      </c>
      <c r="C468" s="63" t="s">
        <v>1731</v>
      </c>
      <c r="D468" s="64">
        <v>43282</v>
      </c>
      <c r="E468" s="65" t="s">
        <v>1513</v>
      </c>
      <c r="F468" s="66" t="s">
        <v>1732</v>
      </c>
      <c r="G468" s="65" t="s">
        <v>241</v>
      </c>
      <c r="H468" s="67">
        <v>30000000</v>
      </c>
      <c r="I468" s="67">
        <v>30000000</v>
      </c>
      <c r="J468" s="66" t="s">
        <v>76</v>
      </c>
      <c r="K468" s="66" t="s">
        <v>68</v>
      </c>
      <c r="L468" s="62" t="s">
        <v>1515</v>
      </c>
      <c r="M468" s="62" t="s">
        <v>1206</v>
      </c>
      <c r="N468" s="68" t="s">
        <v>1207</v>
      </c>
      <c r="O468" s="69" t="s">
        <v>1516</v>
      </c>
      <c r="P468" s="65" t="s">
        <v>1223</v>
      </c>
      <c r="Q468" s="65" t="s">
        <v>1517</v>
      </c>
      <c r="R468" s="65" t="s">
        <v>1231</v>
      </c>
      <c r="S468" s="65">
        <v>140050001</v>
      </c>
      <c r="T468" s="65" t="s">
        <v>1232</v>
      </c>
      <c r="U468" s="70"/>
      <c r="V468" s="71">
        <v>8380</v>
      </c>
      <c r="W468" s="72">
        <v>21585</v>
      </c>
      <c r="X468" s="73"/>
      <c r="Y468" s="74"/>
      <c r="Z468" s="74"/>
      <c r="AA468" s="75">
        <f t="shared" si="7"/>
        <v>0</v>
      </c>
      <c r="AB468" s="70"/>
      <c r="AC468" s="70" t="s">
        <v>111</v>
      </c>
      <c r="AD468" s="70"/>
      <c r="AE468" s="70" t="s">
        <v>1518</v>
      </c>
      <c r="AF468" s="76" t="s">
        <v>63</v>
      </c>
      <c r="AG468" s="65" t="s">
        <v>1210</v>
      </c>
    </row>
    <row r="469" spans="1:33" s="78" customFormat="1" ht="50.25" customHeight="1" x14ac:dyDescent="0.25">
      <c r="A469" s="61" t="s">
        <v>1806</v>
      </c>
      <c r="B469" s="62">
        <v>80111620</v>
      </c>
      <c r="C469" s="63" t="s">
        <v>1733</v>
      </c>
      <c r="D469" s="64">
        <v>43282</v>
      </c>
      <c r="E469" s="65" t="s">
        <v>1513</v>
      </c>
      <c r="F469" s="66" t="s">
        <v>1734</v>
      </c>
      <c r="G469" s="65" t="s">
        <v>241</v>
      </c>
      <c r="H469" s="67">
        <v>30000000</v>
      </c>
      <c r="I469" s="67">
        <v>30000000</v>
      </c>
      <c r="J469" s="66" t="s">
        <v>76</v>
      </c>
      <c r="K469" s="66" t="s">
        <v>68</v>
      </c>
      <c r="L469" s="62" t="s">
        <v>1515</v>
      </c>
      <c r="M469" s="62" t="s">
        <v>1206</v>
      </c>
      <c r="N469" s="68" t="s">
        <v>1207</v>
      </c>
      <c r="O469" s="69" t="s">
        <v>1516</v>
      </c>
      <c r="P469" s="65" t="s">
        <v>1223</v>
      </c>
      <c r="Q469" s="65" t="s">
        <v>1517</v>
      </c>
      <c r="R469" s="65" t="s">
        <v>1231</v>
      </c>
      <c r="S469" s="65">
        <v>140050001</v>
      </c>
      <c r="T469" s="65" t="s">
        <v>1232</v>
      </c>
      <c r="U469" s="70"/>
      <c r="V469" s="71">
        <v>8466</v>
      </c>
      <c r="W469" s="72">
        <v>21586</v>
      </c>
      <c r="X469" s="73"/>
      <c r="Y469" s="74"/>
      <c r="Z469" s="74"/>
      <c r="AA469" s="75">
        <f t="shared" si="7"/>
        <v>0</v>
      </c>
      <c r="AB469" s="70"/>
      <c r="AC469" s="70" t="s">
        <v>111</v>
      </c>
      <c r="AD469" s="70"/>
      <c r="AE469" s="70" t="s">
        <v>1518</v>
      </c>
      <c r="AF469" s="76" t="s">
        <v>63</v>
      </c>
      <c r="AG469" s="65" t="s">
        <v>1210</v>
      </c>
    </row>
    <row r="470" spans="1:33" s="78" customFormat="1" ht="50.25" customHeight="1" x14ac:dyDescent="0.25">
      <c r="A470" s="61" t="s">
        <v>1806</v>
      </c>
      <c r="B470" s="62">
        <v>80111620</v>
      </c>
      <c r="C470" s="63" t="s">
        <v>1735</v>
      </c>
      <c r="D470" s="64">
        <v>43282</v>
      </c>
      <c r="E470" s="65" t="s">
        <v>1513</v>
      </c>
      <c r="F470" s="66" t="s">
        <v>1736</v>
      </c>
      <c r="G470" s="65" t="s">
        <v>241</v>
      </c>
      <c r="H470" s="67">
        <v>30000000</v>
      </c>
      <c r="I470" s="67">
        <v>30000000</v>
      </c>
      <c r="J470" s="66" t="s">
        <v>76</v>
      </c>
      <c r="K470" s="66" t="s">
        <v>68</v>
      </c>
      <c r="L470" s="62" t="s">
        <v>1515</v>
      </c>
      <c r="M470" s="62" t="s">
        <v>1206</v>
      </c>
      <c r="N470" s="68" t="s">
        <v>1207</v>
      </c>
      <c r="O470" s="69" t="s">
        <v>1516</v>
      </c>
      <c r="P470" s="65" t="s">
        <v>1223</v>
      </c>
      <c r="Q470" s="65" t="s">
        <v>1517</v>
      </c>
      <c r="R470" s="65" t="s">
        <v>1231</v>
      </c>
      <c r="S470" s="65">
        <v>140050001</v>
      </c>
      <c r="T470" s="65" t="s">
        <v>1232</v>
      </c>
      <c r="U470" s="70"/>
      <c r="V470" s="71">
        <v>8515</v>
      </c>
      <c r="W470" s="72">
        <v>21587</v>
      </c>
      <c r="X470" s="73"/>
      <c r="Y470" s="74"/>
      <c r="Z470" s="74"/>
      <c r="AA470" s="75">
        <f t="shared" si="7"/>
        <v>0</v>
      </c>
      <c r="AB470" s="70"/>
      <c r="AC470" s="70" t="s">
        <v>111</v>
      </c>
      <c r="AD470" s="70"/>
      <c r="AE470" s="70" t="s">
        <v>1518</v>
      </c>
      <c r="AF470" s="76" t="s">
        <v>63</v>
      </c>
      <c r="AG470" s="65" t="s">
        <v>1210</v>
      </c>
    </row>
    <row r="471" spans="1:33" s="78" customFormat="1" ht="50.25" customHeight="1" x14ac:dyDescent="0.25">
      <c r="A471" s="61" t="s">
        <v>1806</v>
      </c>
      <c r="B471" s="62">
        <v>80111620</v>
      </c>
      <c r="C471" s="63" t="s">
        <v>1737</v>
      </c>
      <c r="D471" s="64">
        <v>43282</v>
      </c>
      <c r="E471" s="65" t="s">
        <v>1513</v>
      </c>
      <c r="F471" s="66" t="s">
        <v>1738</v>
      </c>
      <c r="G471" s="65" t="s">
        <v>241</v>
      </c>
      <c r="H471" s="67">
        <v>30000000</v>
      </c>
      <c r="I471" s="67">
        <v>30000000</v>
      </c>
      <c r="J471" s="66" t="s">
        <v>76</v>
      </c>
      <c r="K471" s="66" t="s">
        <v>68</v>
      </c>
      <c r="L471" s="62" t="s">
        <v>1515</v>
      </c>
      <c r="M471" s="62" t="s">
        <v>1206</v>
      </c>
      <c r="N471" s="68" t="s">
        <v>1207</v>
      </c>
      <c r="O471" s="69" t="s">
        <v>1516</v>
      </c>
      <c r="P471" s="65" t="s">
        <v>1223</v>
      </c>
      <c r="Q471" s="65" t="s">
        <v>1517</v>
      </c>
      <c r="R471" s="65" t="s">
        <v>1231</v>
      </c>
      <c r="S471" s="65">
        <v>140050001</v>
      </c>
      <c r="T471" s="65" t="s">
        <v>1232</v>
      </c>
      <c r="U471" s="70"/>
      <c r="V471" s="71">
        <v>8432</v>
      </c>
      <c r="W471" s="72">
        <v>215888</v>
      </c>
      <c r="X471" s="73"/>
      <c r="Y471" s="74"/>
      <c r="Z471" s="74"/>
      <c r="AA471" s="75">
        <f t="shared" si="7"/>
        <v>0</v>
      </c>
      <c r="AB471" s="70"/>
      <c r="AC471" s="70" t="s">
        <v>111</v>
      </c>
      <c r="AD471" s="70"/>
      <c r="AE471" s="70" t="s">
        <v>1518</v>
      </c>
      <c r="AF471" s="76" t="s">
        <v>63</v>
      </c>
      <c r="AG471" s="65" t="s">
        <v>1210</v>
      </c>
    </row>
    <row r="472" spans="1:33" s="78" customFormat="1" ht="50.25" customHeight="1" x14ac:dyDescent="0.25">
      <c r="A472" s="61" t="s">
        <v>1806</v>
      </c>
      <c r="B472" s="62">
        <v>80111620</v>
      </c>
      <c r="C472" s="63" t="s">
        <v>1739</v>
      </c>
      <c r="D472" s="64">
        <v>43282</v>
      </c>
      <c r="E472" s="65" t="s">
        <v>1513</v>
      </c>
      <c r="F472" s="66" t="s">
        <v>1740</v>
      </c>
      <c r="G472" s="65" t="s">
        <v>241</v>
      </c>
      <c r="H472" s="67">
        <v>30000000</v>
      </c>
      <c r="I472" s="67">
        <v>30000000</v>
      </c>
      <c r="J472" s="66" t="s">
        <v>76</v>
      </c>
      <c r="K472" s="66" t="s">
        <v>68</v>
      </c>
      <c r="L472" s="62" t="s">
        <v>1515</v>
      </c>
      <c r="M472" s="62" t="s">
        <v>1206</v>
      </c>
      <c r="N472" s="68" t="s">
        <v>1207</v>
      </c>
      <c r="O472" s="69" t="s">
        <v>1516</v>
      </c>
      <c r="P472" s="65" t="s">
        <v>1223</v>
      </c>
      <c r="Q472" s="65" t="s">
        <v>1517</v>
      </c>
      <c r="R472" s="65" t="s">
        <v>1231</v>
      </c>
      <c r="S472" s="65">
        <v>140050001</v>
      </c>
      <c r="T472" s="65" t="s">
        <v>1232</v>
      </c>
      <c r="U472" s="70"/>
      <c r="V472" s="71">
        <v>8516</v>
      </c>
      <c r="W472" s="72">
        <v>21589</v>
      </c>
      <c r="X472" s="73"/>
      <c r="Y472" s="74"/>
      <c r="Z472" s="74"/>
      <c r="AA472" s="75">
        <f t="shared" si="7"/>
        <v>0</v>
      </c>
      <c r="AB472" s="70"/>
      <c r="AC472" s="70" t="s">
        <v>111</v>
      </c>
      <c r="AD472" s="70"/>
      <c r="AE472" s="70" t="s">
        <v>1518</v>
      </c>
      <c r="AF472" s="76" t="s">
        <v>63</v>
      </c>
      <c r="AG472" s="65" t="s">
        <v>1210</v>
      </c>
    </row>
    <row r="473" spans="1:33" s="78" customFormat="1" ht="50.25" customHeight="1" x14ac:dyDescent="0.25">
      <c r="A473" s="61" t="s">
        <v>1806</v>
      </c>
      <c r="B473" s="62">
        <v>80111620</v>
      </c>
      <c r="C473" s="63" t="s">
        <v>1741</v>
      </c>
      <c r="D473" s="64">
        <v>43282</v>
      </c>
      <c r="E473" s="65" t="s">
        <v>1513</v>
      </c>
      <c r="F473" s="66" t="s">
        <v>1742</v>
      </c>
      <c r="G473" s="65" t="s">
        <v>241</v>
      </c>
      <c r="H473" s="67">
        <v>30000000</v>
      </c>
      <c r="I473" s="67">
        <v>30000000</v>
      </c>
      <c r="J473" s="66" t="s">
        <v>76</v>
      </c>
      <c r="K473" s="66" t="s">
        <v>68</v>
      </c>
      <c r="L473" s="62" t="s">
        <v>1515</v>
      </c>
      <c r="M473" s="62" t="s">
        <v>1206</v>
      </c>
      <c r="N473" s="68" t="s">
        <v>1207</v>
      </c>
      <c r="O473" s="69" t="s">
        <v>1516</v>
      </c>
      <c r="P473" s="65" t="s">
        <v>1223</v>
      </c>
      <c r="Q473" s="65" t="s">
        <v>1517</v>
      </c>
      <c r="R473" s="65" t="s">
        <v>1231</v>
      </c>
      <c r="S473" s="65">
        <v>140050001</v>
      </c>
      <c r="T473" s="65" t="s">
        <v>1232</v>
      </c>
      <c r="U473" s="70"/>
      <c r="V473" s="71">
        <v>8517</v>
      </c>
      <c r="W473" s="72">
        <v>21590</v>
      </c>
      <c r="X473" s="73"/>
      <c r="Y473" s="74"/>
      <c r="Z473" s="74"/>
      <c r="AA473" s="75">
        <f t="shared" si="7"/>
        <v>0</v>
      </c>
      <c r="AB473" s="70"/>
      <c r="AC473" s="70" t="s">
        <v>111</v>
      </c>
      <c r="AD473" s="70"/>
      <c r="AE473" s="70" t="s">
        <v>1518</v>
      </c>
      <c r="AF473" s="76" t="s">
        <v>63</v>
      </c>
      <c r="AG473" s="65" t="s">
        <v>1210</v>
      </c>
    </row>
    <row r="474" spans="1:33" s="78" customFormat="1" ht="50.25" customHeight="1" x14ac:dyDescent="0.25">
      <c r="A474" s="61" t="s">
        <v>1806</v>
      </c>
      <c r="B474" s="62">
        <v>80111620</v>
      </c>
      <c r="C474" s="63" t="s">
        <v>1743</v>
      </c>
      <c r="D474" s="64">
        <v>43282</v>
      </c>
      <c r="E474" s="65" t="s">
        <v>1513</v>
      </c>
      <c r="F474" s="66" t="s">
        <v>1744</v>
      </c>
      <c r="G474" s="65" t="s">
        <v>241</v>
      </c>
      <c r="H474" s="67">
        <v>30000000</v>
      </c>
      <c r="I474" s="67">
        <v>30000000</v>
      </c>
      <c r="J474" s="66" t="s">
        <v>76</v>
      </c>
      <c r="K474" s="66" t="s">
        <v>68</v>
      </c>
      <c r="L474" s="62" t="s">
        <v>1515</v>
      </c>
      <c r="M474" s="62" t="s">
        <v>1206</v>
      </c>
      <c r="N474" s="68" t="s">
        <v>1207</v>
      </c>
      <c r="O474" s="69" t="s">
        <v>1516</v>
      </c>
      <c r="P474" s="65" t="s">
        <v>1223</v>
      </c>
      <c r="Q474" s="65" t="s">
        <v>1517</v>
      </c>
      <c r="R474" s="65" t="s">
        <v>1231</v>
      </c>
      <c r="S474" s="65">
        <v>140050001</v>
      </c>
      <c r="T474" s="65" t="s">
        <v>1232</v>
      </c>
      <c r="U474" s="70"/>
      <c r="V474" s="71">
        <v>8518</v>
      </c>
      <c r="W474" s="72">
        <v>21591</v>
      </c>
      <c r="X474" s="73"/>
      <c r="Y474" s="74"/>
      <c r="Z474" s="74"/>
      <c r="AA474" s="75">
        <f t="shared" si="7"/>
        <v>0</v>
      </c>
      <c r="AB474" s="70"/>
      <c r="AC474" s="70" t="s">
        <v>111</v>
      </c>
      <c r="AD474" s="70"/>
      <c r="AE474" s="70" t="s">
        <v>1518</v>
      </c>
      <c r="AF474" s="76" t="s">
        <v>63</v>
      </c>
      <c r="AG474" s="65" t="s">
        <v>1210</v>
      </c>
    </row>
    <row r="475" spans="1:33" s="78" customFormat="1" ht="50.25" customHeight="1" x14ac:dyDescent="0.25">
      <c r="A475" s="61" t="s">
        <v>1806</v>
      </c>
      <c r="B475" s="62">
        <v>80111620</v>
      </c>
      <c r="C475" s="63" t="s">
        <v>1745</v>
      </c>
      <c r="D475" s="64">
        <v>43282</v>
      </c>
      <c r="E475" s="65" t="s">
        <v>1513</v>
      </c>
      <c r="F475" s="66" t="s">
        <v>1746</v>
      </c>
      <c r="G475" s="65" t="s">
        <v>241</v>
      </c>
      <c r="H475" s="67">
        <v>30000000</v>
      </c>
      <c r="I475" s="67">
        <v>30000000</v>
      </c>
      <c r="J475" s="66" t="s">
        <v>76</v>
      </c>
      <c r="K475" s="66" t="s">
        <v>68</v>
      </c>
      <c r="L475" s="62" t="s">
        <v>1515</v>
      </c>
      <c r="M475" s="62" t="s">
        <v>1206</v>
      </c>
      <c r="N475" s="68" t="s">
        <v>1207</v>
      </c>
      <c r="O475" s="69" t="s">
        <v>1516</v>
      </c>
      <c r="P475" s="65" t="s">
        <v>1223</v>
      </c>
      <c r="Q475" s="65" t="s">
        <v>1517</v>
      </c>
      <c r="R475" s="65" t="s">
        <v>1231</v>
      </c>
      <c r="S475" s="65">
        <v>140050001</v>
      </c>
      <c r="T475" s="65" t="s">
        <v>1232</v>
      </c>
      <c r="U475" s="70"/>
      <c r="V475" s="71">
        <v>8481</v>
      </c>
      <c r="W475" s="72">
        <v>21592</v>
      </c>
      <c r="X475" s="73"/>
      <c r="Y475" s="74"/>
      <c r="Z475" s="74"/>
      <c r="AA475" s="75">
        <f t="shared" si="7"/>
        <v>0</v>
      </c>
      <c r="AB475" s="70"/>
      <c r="AC475" s="70" t="s">
        <v>111</v>
      </c>
      <c r="AD475" s="70"/>
      <c r="AE475" s="70" t="s">
        <v>1518</v>
      </c>
      <c r="AF475" s="76" t="s">
        <v>63</v>
      </c>
      <c r="AG475" s="65" t="s">
        <v>1210</v>
      </c>
    </row>
    <row r="476" spans="1:33" s="78" customFormat="1" ht="50.25" customHeight="1" x14ac:dyDescent="0.25">
      <c r="A476" s="61" t="s">
        <v>1806</v>
      </c>
      <c r="B476" s="62">
        <v>80111620</v>
      </c>
      <c r="C476" s="63" t="s">
        <v>1747</v>
      </c>
      <c r="D476" s="64">
        <v>43282</v>
      </c>
      <c r="E476" s="65" t="s">
        <v>1513</v>
      </c>
      <c r="F476" s="66" t="s">
        <v>1748</v>
      </c>
      <c r="G476" s="65" t="s">
        <v>241</v>
      </c>
      <c r="H476" s="67">
        <v>30000000</v>
      </c>
      <c r="I476" s="67">
        <v>30000000</v>
      </c>
      <c r="J476" s="66" t="s">
        <v>76</v>
      </c>
      <c r="K476" s="66" t="s">
        <v>68</v>
      </c>
      <c r="L476" s="62" t="s">
        <v>1515</v>
      </c>
      <c r="M476" s="62" t="s">
        <v>1206</v>
      </c>
      <c r="N476" s="68" t="s">
        <v>1207</v>
      </c>
      <c r="O476" s="69" t="s">
        <v>1516</v>
      </c>
      <c r="P476" s="65" t="s">
        <v>1223</v>
      </c>
      <c r="Q476" s="65" t="s">
        <v>1517</v>
      </c>
      <c r="R476" s="65" t="s">
        <v>1231</v>
      </c>
      <c r="S476" s="65">
        <v>140050001</v>
      </c>
      <c r="T476" s="65" t="s">
        <v>1232</v>
      </c>
      <c r="U476" s="70"/>
      <c r="V476" s="71">
        <v>8467</v>
      </c>
      <c r="W476" s="72">
        <v>21593</v>
      </c>
      <c r="X476" s="73"/>
      <c r="Y476" s="74"/>
      <c r="Z476" s="74"/>
      <c r="AA476" s="75">
        <f t="shared" si="7"/>
        <v>0</v>
      </c>
      <c r="AB476" s="70"/>
      <c r="AC476" s="70" t="s">
        <v>111</v>
      </c>
      <c r="AD476" s="70"/>
      <c r="AE476" s="70" t="s">
        <v>1518</v>
      </c>
      <c r="AF476" s="76" t="s">
        <v>63</v>
      </c>
      <c r="AG476" s="65" t="s">
        <v>1210</v>
      </c>
    </row>
    <row r="477" spans="1:33" s="78" customFormat="1" ht="50.25" customHeight="1" x14ac:dyDescent="0.25">
      <c r="A477" s="61" t="s">
        <v>1806</v>
      </c>
      <c r="B477" s="62">
        <v>80111620</v>
      </c>
      <c r="C477" s="63" t="s">
        <v>1749</v>
      </c>
      <c r="D477" s="64">
        <v>43282</v>
      </c>
      <c r="E477" s="65" t="s">
        <v>1513</v>
      </c>
      <c r="F477" s="66" t="s">
        <v>1750</v>
      </c>
      <c r="G477" s="65" t="s">
        <v>241</v>
      </c>
      <c r="H477" s="67">
        <v>30000000</v>
      </c>
      <c r="I477" s="67">
        <v>30000000</v>
      </c>
      <c r="J477" s="66" t="s">
        <v>76</v>
      </c>
      <c r="K477" s="66" t="s">
        <v>68</v>
      </c>
      <c r="L477" s="62" t="s">
        <v>1515</v>
      </c>
      <c r="M477" s="62" t="s">
        <v>1206</v>
      </c>
      <c r="N477" s="68" t="s">
        <v>1207</v>
      </c>
      <c r="O477" s="69" t="s">
        <v>1516</v>
      </c>
      <c r="P477" s="65" t="s">
        <v>1223</v>
      </c>
      <c r="Q477" s="65" t="s">
        <v>1517</v>
      </c>
      <c r="R477" s="65" t="s">
        <v>1231</v>
      </c>
      <c r="S477" s="65">
        <v>140050001</v>
      </c>
      <c r="T477" s="65" t="s">
        <v>1232</v>
      </c>
      <c r="U477" s="70"/>
      <c r="V477" s="71">
        <v>8390</v>
      </c>
      <c r="W477" s="72">
        <v>21594</v>
      </c>
      <c r="X477" s="73"/>
      <c r="Y477" s="74"/>
      <c r="Z477" s="74"/>
      <c r="AA477" s="75">
        <f t="shared" si="7"/>
        <v>0</v>
      </c>
      <c r="AB477" s="70"/>
      <c r="AC477" s="70" t="s">
        <v>111</v>
      </c>
      <c r="AD477" s="70"/>
      <c r="AE477" s="70" t="s">
        <v>1518</v>
      </c>
      <c r="AF477" s="76" t="s">
        <v>63</v>
      </c>
      <c r="AG477" s="65" t="s">
        <v>1210</v>
      </c>
    </row>
    <row r="478" spans="1:33" s="78" customFormat="1" ht="50.25" customHeight="1" x14ac:dyDescent="0.25">
      <c r="A478" s="61" t="s">
        <v>1806</v>
      </c>
      <c r="B478" s="62">
        <v>80111620</v>
      </c>
      <c r="C478" s="63" t="s">
        <v>1751</v>
      </c>
      <c r="D478" s="64">
        <v>43282</v>
      </c>
      <c r="E478" s="65" t="s">
        <v>1513</v>
      </c>
      <c r="F478" s="66" t="s">
        <v>1752</v>
      </c>
      <c r="G478" s="65" t="s">
        <v>241</v>
      </c>
      <c r="H478" s="67">
        <v>30000000</v>
      </c>
      <c r="I478" s="67">
        <v>30000000</v>
      </c>
      <c r="J478" s="66" t="s">
        <v>76</v>
      </c>
      <c r="K478" s="66" t="s">
        <v>68</v>
      </c>
      <c r="L478" s="62" t="s">
        <v>1515</v>
      </c>
      <c r="M478" s="62" t="s">
        <v>1206</v>
      </c>
      <c r="N478" s="68" t="s">
        <v>1207</v>
      </c>
      <c r="O478" s="69" t="s">
        <v>1516</v>
      </c>
      <c r="P478" s="65" t="s">
        <v>1223</v>
      </c>
      <c r="Q478" s="65" t="s">
        <v>1517</v>
      </c>
      <c r="R478" s="65" t="s">
        <v>1231</v>
      </c>
      <c r="S478" s="65">
        <v>140050001</v>
      </c>
      <c r="T478" s="65" t="s">
        <v>1232</v>
      </c>
      <c r="U478" s="70"/>
      <c r="V478" s="71">
        <v>8498</v>
      </c>
      <c r="W478" s="72">
        <v>21595</v>
      </c>
      <c r="X478" s="73"/>
      <c r="Y478" s="74"/>
      <c r="Z478" s="74"/>
      <c r="AA478" s="75">
        <f t="shared" si="7"/>
        <v>0</v>
      </c>
      <c r="AB478" s="70"/>
      <c r="AC478" s="70" t="s">
        <v>111</v>
      </c>
      <c r="AD478" s="70"/>
      <c r="AE478" s="70" t="s">
        <v>1518</v>
      </c>
      <c r="AF478" s="76" t="s">
        <v>63</v>
      </c>
      <c r="AG478" s="65" t="s">
        <v>1210</v>
      </c>
    </row>
    <row r="479" spans="1:33" s="78" customFormat="1" ht="50.25" customHeight="1" x14ac:dyDescent="0.25">
      <c r="A479" s="61" t="s">
        <v>1806</v>
      </c>
      <c r="B479" s="62">
        <v>80111620</v>
      </c>
      <c r="C479" s="63" t="s">
        <v>1753</v>
      </c>
      <c r="D479" s="64">
        <v>43282</v>
      </c>
      <c r="E479" s="65" t="s">
        <v>1513</v>
      </c>
      <c r="F479" s="66" t="s">
        <v>1754</v>
      </c>
      <c r="G479" s="65" t="s">
        <v>241</v>
      </c>
      <c r="H479" s="67">
        <v>30000000</v>
      </c>
      <c r="I479" s="67">
        <v>30000000</v>
      </c>
      <c r="J479" s="66" t="s">
        <v>76</v>
      </c>
      <c r="K479" s="66" t="s">
        <v>68</v>
      </c>
      <c r="L479" s="62" t="s">
        <v>1515</v>
      </c>
      <c r="M479" s="62" t="s">
        <v>1206</v>
      </c>
      <c r="N479" s="68" t="s">
        <v>1207</v>
      </c>
      <c r="O479" s="69" t="s">
        <v>1516</v>
      </c>
      <c r="P479" s="65" t="s">
        <v>1223</v>
      </c>
      <c r="Q479" s="65" t="s">
        <v>1517</v>
      </c>
      <c r="R479" s="65" t="s">
        <v>1231</v>
      </c>
      <c r="S479" s="65">
        <v>140050001</v>
      </c>
      <c r="T479" s="65" t="s">
        <v>1232</v>
      </c>
      <c r="U479" s="70"/>
      <c r="V479" s="71">
        <v>8495</v>
      </c>
      <c r="W479" s="72">
        <v>21596</v>
      </c>
      <c r="X479" s="73"/>
      <c r="Y479" s="74"/>
      <c r="Z479" s="74"/>
      <c r="AA479" s="75">
        <f t="shared" si="7"/>
        <v>0</v>
      </c>
      <c r="AB479" s="70"/>
      <c r="AC479" s="70" t="s">
        <v>111</v>
      </c>
      <c r="AD479" s="70"/>
      <c r="AE479" s="70" t="s">
        <v>1518</v>
      </c>
      <c r="AF479" s="76" t="s">
        <v>63</v>
      </c>
      <c r="AG479" s="65" t="s">
        <v>1210</v>
      </c>
    </row>
    <row r="480" spans="1:33" s="78" customFormat="1" ht="50.25" customHeight="1" x14ac:dyDescent="0.25">
      <c r="A480" s="61" t="s">
        <v>1806</v>
      </c>
      <c r="B480" s="62">
        <v>80111620</v>
      </c>
      <c r="C480" s="63" t="s">
        <v>1755</v>
      </c>
      <c r="D480" s="64">
        <v>43282</v>
      </c>
      <c r="E480" s="65" t="s">
        <v>1513</v>
      </c>
      <c r="F480" s="66" t="s">
        <v>1756</v>
      </c>
      <c r="G480" s="65" t="s">
        <v>241</v>
      </c>
      <c r="H480" s="67">
        <v>30000000</v>
      </c>
      <c r="I480" s="67">
        <v>30000000</v>
      </c>
      <c r="J480" s="66" t="s">
        <v>76</v>
      </c>
      <c r="K480" s="66" t="s">
        <v>68</v>
      </c>
      <c r="L480" s="62" t="s">
        <v>1515</v>
      </c>
      <c r="M480" s="62" t="s">
        <v>1206</v>
      </c>
      <c r="N480" s="68" t="s">
        <v>1207</v>
      </c>
      <c r="O480" s="69" t="s">
        <v>1516</v>
      </c>
      <c r="P480" s="65" t="s">
        <v>1223</v>
      </c>
      <c r="Q480" s="65" t="s">
        <v>1517</v>
      </c>
      <c r="R480" s="65" t="s">
        <v>1231</v>
      </c>
      <c r="S480" s="65">
        <v>140050001</v>
      </c>
      <c r="T480" s="65" t="s">
        <v>1232</v>
      </c>
      <c r="U480" s="70"/>
      <c r="V480" s="71">
        <v>8447</v>
      </c>
      <c r="W480" s="72">
        <v>21597</v>
      </c>
      <c r="X480" s="73"/>
      <c r="Y480" s="74"/>
      <c r="Z480" s="74"/>
      <c r="AA480" s="75">
        <f t="shared" si="7"/>
        <v>0</v>
      </c>
      <c r="AB480" s="70"/>
      <c r="AC480" s="70" t="s">
        <v>111</v>
      </c>
      <c r="AD480" s="70"/>
      <c r="AE480" s="70" t="s">
        <v>1518</v>
      </c>
      <c r="AF480" s="76" t="s">
        <v>63</v>
      </c>
      <c r="AG480" s="65" t="s">
        <v>1210</v>
      </c>
    </row>
    <row r="481" spans="1:33" s="78" customFormat="1" ht="50.25" customHeight="1" x14ac:dyDescent="0.25">
      <c r="A481" s="61" t="s">
        <v>1806</v>
      </c>
      <c r="B481" s="62">
        <v>80111620</v>
      </c>
      <c r="C481" s="63" t="s">
        <v>1757</v>
      </c>
      <c r="D481" s="64">
        <v>43282</v>
      </c>
      <c r="E481" s="65" t="s">
        <v>1513</v>
      </c>
      <c r="F481" s="66" t="s">
        <v>1758</v>
      </c>
      <c r="G481" s="65" t="s">
        <v>241</v>
      </c>
      <c r="H481" s="67">
        <v>30000000</v>
      </c>
      <c r="I481" s="67">
        <v>30000000</v>
      </c>
      <c r="J481" s="66" t="s">
        <v>76</v>
      </c>
      <c r="K481" s="66" t="s">
        <v>68</v>
      </c>
      <c r="L481" s="62" t="s">
        <v>1515</v>
      </c>
      <c r="M481" s="62" t="s">
        <v>1206</v>
      </c>
      <c r="N481" s="68" t="s">
        <v>1671</v>
      </c>
      <c r="O481" s="69" t="s">
        <v>1516</v>
      </c>
      <c r="P481" s="65" t="s">
        <v>1223</v>
      </c>
      <c r="Q481" s="65" t="s">
        <v>1517</v>
      </c>
      <c r="R481" s="65" t="s">
        <v>1231</v>
      </c>
      <c r="S481" s="65">
        <v>140050001</v>
      </c>
      <c r="T481" s="65" t="s">
        <v>1232</v>
      </c>
      <c r="U481" s="70"/>
      <c r="V481" s="71">
        <v>8456</v>
      </c>
      <c r="W481" s="72">
        <v>21598</v>
      </c>
      <c r="X481" s="73"/>
      <c r="Y481" s="74"/>
      <c r="Z481" s="74"/>
      <c r="AA481" s="75">
        <f t="shared" si="7"/>
        <v>0</v>
      </c>
      <c r="AB481" s="70"/>
      <c r="AC481" s="70" t="s">
        <v>111</v>
      </c>
      <c r="AD481" s="70"/>
      <c r="AE481" s="70" t="s">
        <v>1518</v>
      </c>
      <c r="AF481" s="76" t="s">
        <v>63</v>
      </c>
      <c r="AG481" s="65" t="s">
        <v>1210</v>
      </c>
    </row>
    <row r="482" spans="1:33" s="78" customFormat="1" ht="50.25" customHeight="1" x14ac:dyDescent="0.25">
      <c r="A482" s="61" t="s">
        <v>1806</v>
      </c>
      <c r="B482" s="62">
        <v>80111620</v>
      </c>
      <c r="C482" s="63" t="s">
        <v>1759</v>
      </c>
      <c r="D482" s="64">
        <v>43282</v>
      </c>
      <c r="E482" s="65" t="s">
        <v>1513</v>
      </c>
      <c r="F482" s="66" t="s">
        <v>1760</v>
      </c>
      <c r="G482" s="65" t="s">
        <v>241</v>
      </c>
      <c r="H482" s="67">
        <v>30000000</v>
      </c>
      <c r="I482" s="67">
        <v>30000000</v>
      </c>
      <c r="J482" s="66" t="s">
        <v>76</v>
      </c>
      <c r="K482" s="66" t="s">
        <v>68</v>
      </c>
      <c r="L482" s="62" t="s">
        <v>1515</v>
      </c>
      <c r="M482" s="62" t="s">
        <v>1206</v>
      </c>
      <c r="N482" s="68" t="s">
        <v>1207</v>
      </c>
      <c r="O482" s="69" t="s">
        <v>1516</v>
      </c>
      <c r="P482" s="65" t="s">
        <v>1223</v>
      </c>
      <c r="Q482" s="65" t="s">
        <v>1517</v>
      </c>
      <c r="R482" s="65" t="s">
        <v>1231</v>
      </c>
      <c r="S482" s="65">
        <v>140050001</v>
      </c>
      <c r="T482" s="65" t="s">
        <v>1232</v>
      </c>
      <c r="U482" s="70"/>
      <c r="V482" s="71">
        <v>8448</v>
      </c>
      <c r="W482" s="72">
        <v>21599</v>
      </c>
      <c r="X482" s="73"/>
      <c r="Y482" s="74"/>
      <c r="Z482" s="74"/>
      <c r="AA482" s="75">
        <f t="shared" si="7"/>
        <v>0</v>
      </c>
      <c r="AB482" s="70"/>
      <c r="AC482" s="70" t="s">
        <v>111</v>
      </c>
      <c r="AD482" s="70"/>
      <c r="AE482" s="70" t="s">
        <v>1518</v>
      </c>
      <c r="AF482" s="76" t="s">
        <v>63</v>
      </c>
      <c r="AG482" s="65" t="s">
        <v>1210</v>
      </c>
    </row>
    <row r="483" spans="1:33" s="78" customFormat="1" ht="50.25" customHeight="1" x14ac:dyDescent="0.25">
      <c r="A483" s="61" t="s">
        <v>1806</v>
      </c>
      <c r="B483" s="62">
        <v>80111620</v>
      </c>
      <c r="C483" s="63" t="s">
        <v>1761</v>
      </c>
      <c r="D483" s="64">
        <v>43282</v>
      </c>
      <c r="E483" s="65" t="s">
        <v>1513</v>
      </c>
      <c r="F483" s="66" t="s">
        <v>1762</v>
      </c>
      <c r="G483" s="65" t="s">
        <v>241</v>
      </c>
      <c r="H483" s="67">
        <v>30000000</v>
      </c>
      <c r="I483" s="67">
        <v>30000000</v>
      </c>
      <c r="J483" s="66" t="s">
        <v>76</v>
      </c>
      <c r="K483" s="66" t="s">
        <v>68</v>
      </c>
      <c r="L483" s="62" t="s">
        <v>1515</v>
      </c>
      <c r="M483" s="62" t="s">
        <v>1206</v>
      </c>
      <c r="N483" s="68" t="s">
        <v>1207</v>
      </c>
      <c r="O483" s="69" t="s">
        <v>1516</v>
      </c>
      <c r="P483" s="65" t="s">
        <v>1223</v>
      </c>
      <c r="Q483" s="65" t="s">
        <v>1517</v>
      </c>
      <c r="R483" s="65" t="s">
        <v>1231</v>
      </c>
      <c r="S483" s="65">
        <v>140050001</v>
      </c>
      <c r="T483" s="65" t="s">
        <v>1232</v>
      </c>
      <c r="U483" s="70"/>
      <c r="V483" s="71">
        <v>8478</v>
      </c>
      <c r="W483" s="72">
        <v>21600</v>
      </c>
      <c r="X483" s="73"/>
      <c r="Y483" s="74"/>
      <c r="Z483" s="74"/>
      <c r="AA483" s="75">
        <f t="shared" si="7"/>
        <v>0</v>
      </c>
      <c r="AB483" s="70"/>
      <c r="AC483" s="70" t="s">
        <v>111</v>
      </c>
      <c r="AD483" s="70"/>
      <c r="AE483" s="70" t="s">
        <v>1518</v>
      </c>
      <c r="AF483" s="76" t="s">
        <v>63</v>
      </c>
      <c r="AG483" s="65" t="s">
        <v>1210</v>
      </c>
    </row>
    <row r="484" spans="1:33" s="78" customFormat="1" ht="50.25" customHeight="1" x14ac:dyDescent="0.25">
      <c r="A484" s="61" t="s">
        <v>1806</v>
      </c>
      <c r="B484" s="62">
        <v>80111620</v>
      </c>
      <c r="C484" s="63" t="s">
        <v>1763</v>
      </c>
      <c r="D484" s="64">
        <v>43282</v>
      </c>
      <c r="E484" s="65" t="s">
        <v>1513</v>
      </c>
      <c r="F484" s="66" t="s">
        <v>81</v>
      </c>
      <c r="G484" s="65" t="s">
        <v>241</v>
      </c>
      <c r="H484" s="67">
        <v>30000000</v>
      </c>
      <c r="I484" s="67">
        <v>30000000</v>
      </c>
      <c r="J484" s="66" t="s">
        <v>76</v>
      </c>
      <c r="K484" s="66" t="s">
        <v>68</v>
      </c>
      <c r="L484" s="62" t="s">
        <v>1515</v>
      </c>
      <c r="M484" s="62" t="s">
        <v>1206</v>
      </c>
      <c r="N484" s="68" t="s">
        <v>1207</v>
      </c>
      <c r="O484" s="69" t="s">
        <v>1516</v>
      </c>
      <c r="P484" s="65" t="s">
        <v>1223</v>
      </c>
      <c r="Q484" s="65" t="s">
        <v>1517</v>
      </c>
      <c r="R484" s="65" t="s">
        <v>1231</v>
      </c>
      <c r="S484" s="65">
        <v>140050001</v>
      </c>
      <c r="T484" s="65" t="s">
        <v>1232</v>
      </c>
      <c r="U484" s="70"/>
      <c r="V484" s="71">
        <v>8381</v>
      </c>
      <c r="W484" s="72">
        <v>21601</v>
      </c>
      <c r="X484" s="73"/>
      <c r="Y484" s="74"/>
      <c r="Z484" s="74"/>
      <c r="AA484" s="75">
        <f t="shared" si="7"/>
        <v>0</v>
      </c>
      <c r="AB484" s="70"/>
      <c r="AC484" s="70" t="s">
        <v>111</v>
      </c>
      <c r="AD484" s="70"/>
      <c r="AE484" s="70" t="s">
        <v>1518</v>
      </c>
      <c r="AF484" s="76" t="s">
        <v>63</v>
      </c>
      <c r="AG484" s="65" t="s">
        <v>1210</v>
      </c>
    </row>
    <row r="485" spans="1:33" s="78" customFormat="1" ht="50.25" customHeight="1" x14ac:dyDescent="0.25">
      <c r="A485" s="61" t="s">
        <v>1806</v>
      </c>
      <c r="B485" s="62">
        <v>84101503</v>
      </c>
      <c r="C485" s="63" t="s">
        <v>1764</v>
      </c>
      <c r="D485" s="64">
        <v>43282</v>
      </c>
      <c r="E485" s="65" t="s">
        <v>1765</v>
      </c>
      <c r="F485" s="66" t="s">
        <v>81</v>
      </c>
      <c r="G485" s="65" t="s">
        <v>241</v>
      </c>
      <c r="H485" s="67">
        <v>30000000</v>
      </c>
      <c r="I485" s="67">
        <v>30000000</v>
      </c>
      <c r="J485" s="66" t="s">
        <v>76</v>
      </c>
      <c r="K485" s="66" t="s">
        <v>68</v>
      </c>
      <c r="L485" s="62" t="s">
        <v>1766</v>
      </c>
      <c r="M485" s="62" t="s">
        <v>1767</v>
      </c>
      <c r="N485" s="68" t="s">
        <v>1221</v>
      </c>
      <c r="O485" s="69" t="s">
        <v>1768</v>
      </c>
      <c r="P485" s="65" t="s">
        <v>1223</v>
      </c>
      <c r="Q485" s="65"/>
      <c r="R485" s="65"/>
      <c r="S485" s="65">
        <v>140055001</v>
      </c>
      <c r="T485" s="65"/>
      <c r="U485" s="70"/>
      <c r="V485" s="71"/>
      <c r="W485" s="72">
        <v>21692</v>
      </c>
      <c r="X485" s="73"/>
      <c r="Y485" s="74"/>
      <c r="Z485" s="74"/>
      <c r="AA485" s="75">
        <f t="shared" si="7"/>
        <v>0</v>
      </c>
      <c r="AB485" s="70"/>
      <c r="AC485" s="70" t="s">
        <v>111</v>
      </c>
      <c r="AD485" s="70"/>
      <c r="AE485" s="70" t="s">
        <v>1766</v>
      </c>
      <c r="AF485" s="76" t="s">
        <v>63</v>
      </c>
      <c r="AG485" s="65" t="s">
        <v>1210</v>
      </c>
    </row>
    <row r="486" spans="1:33" s="78" customFormat="1" ht="50.25" customHeight="1" x14ac:dyDescent="0.25">
      <c r="A486" s="61" t="s">
        <v>1806</v>
      </c>
      <c r="B486" s="62">
        <v>84141501</v>
      </c>
      <c r="C486" s="63" t="s">
        <v>1769</v>
      </c>
      <c r="D486" s="64">
        <v>43282</v>
      </c>
      <c r="E486" s="65" t="s">
        <v>1765</v>
      </c>
      <c r="F486" s="66" t="s">
        <v>47</v>
      </c>
      <c r="G486" s="65" t="s">
        <v>241</v>
      </c>
      <c r="H486" s="67">
        <v>7790000000</v>
      </c>
      <c r="I486" s="67">
        <v>7790000000</v>
      </c>
      <c r="J486" s="66" t="s">
        <v>76</v>
      </c>
      <c r="K486" s="66" t="s">
        <v>68</v>
      </c>
      <c r="L486" s="62" t="s">
        <v>1766</v>
      </c>
      <c r="M486" s="62" t="s">
        <v>1767</v>
      </c>
      <c r="N486" s="68" t="s">
        <v>1221</v>
      </c>
      <c r="O486" s="69" t="s">
        <v>1768</v>
      </c>
      <c r="P486" s="65" t="s">
        <v>1223</v>
      </c>
      <c r="Q486" s="65"/>
      <c r="R486" s="65"/>
      <c r="S486" s="65">
        <v>140055001</v>
      </c>
      <c r="T486" s="65"/>
      <c r="U486" s="70"/>
      <c r="V486" s="71"/>
      <c r="W486" s="72">
        <v>21671</v>
      </c>
      <c r="X486" s="73"/>
      <c r="Y486" s="74"/>
      <c r="Z486" s="74"/>
      <c r="AA486" s="75">
        <f t="shared" si="7"/>
        <v>0</v>
      </c>
      <c r="AB486" s="70"/>
      <c r="AC486" s="70" t="s">
        <v>111</v>
      </c>
      <c r="AD486" s="70"/>
      <c r="AE486" s="70" t="s">
        <v>1766</v>
      </c>
      <c r="AF486" s="76" t="s">
        <v>63</v>
      </c>
      <c r="AG486" s="65" t="s">
        <v>1210</v>
      </c>
    </row>
    <row r="487" spans="1:33" s="78" customFormat="1" ht="50.25" customHeight="1" x14ac:dyDescent="0.25">
      <c r="A487" s="61" t="s">
        <v>1806</v>
      </c>
      <c r="B487" s="62">
        <v>80141607</v>
      </c>
      <c r="C487" s="63" t="s">
        <v>1770</v>
      </c>
      <c r="D487" s="64">
        <v>43252</v>
      </c>
      <c r="E487" s="65" t="s">
        <v>1771</v>
      </c>
      <c r="F487" s="66" t="s">
        <v>47</v>
      </c>
      <c r="G487" s="65" t="s">
        <v>241</v>
      </c>
      <c r="H487" s="67">
        <v>412940000</v>
      </c>
      <c r="I487" s="67">
        <v>412940000</v>
      </c>
      <c r="J487" s="66" t="s">
        <v>76</v>
      </c>
      <c r="K487" s="66" t="s">
        <v>68</v>
      </c>
      <c r="L487" s="62" t="s">
        <v>1515</v>
      </c>
      <c r="M487" s="62" t="s">
        <v>1206</v>
      </c>
      <c r="N487" s="68" t="s">
        <v>1207</v>
      </c>
      <c r="O487" s="69" t="s">
        <v>1516</v>
      </c>
      <c r="P487" s="65" t="s">
        <v>1223</v>
      </c>
      <c r="Q487" s="65"/>
      <c r="R487" s="65"/>
      <c r="S487" s="65">
        <v>140051001</v>
      </c>
      <c r="T487" s="65"/>
      <c r="U487" s="70"/>
      <c r="V487" s="71"/>
      <c r="W487" s="72">
        <v>21736</v>
      </c>
      <c r="X487" s="73"/>
      <c r="Y487" s="74"/>
      <c r="Z487" s="74"/>
      <c r="AA487" s="75">
        <f t="shared" si="7"/>
        <v>0</v>
      </c>
      <c r="AB487" s="70"/>
      <c r="AC487" s="70" t="s">
        <v>111</v>
      </c>
      <c r="AD487" s="70"/>
      <c r="AE487" s="70" t="s">
        <v>1518</v>
      </c>
      <c r="AF487" s="76" t="s">
        <v>63</v>
      </c>
      <c r="AG487" s="65" t="s">
        <v>1210</v>
      </c>
    </row>
    <row r="488" spans="1:33" s="78" customFormat="1" ht="50.25" customHeight="1" x14ac:dyDescent="0.25">
      <c r="A488" s="61" t="s">
        <v>1806</v>
      </c>
      <c r="B488" s="62">
        <v>80141607</v>
      </c>
      <c r="C488" s="63" t="s">
        <v>1772</v>
      </c>
      <c r="D488" s="64">
        <v>43252</v>
      </c>
      <c r="E488" s="65" t="s">
        <v>1771</v>
      </c>
      <c r="F488" s="66" t="s">
        <v>47</v>
      </c>
      <c r="G488" s="65" t="s">
        <v>241</v>
      </c>
      <c r="H488" s="67">
        <v>25000000</v>
      </c>
      <c r="I488" s="67">
        <v>25000000</v>
      </c>
      <c r="J488" s="66" t="s">
        <v>76</v>
      </c>
      <c r="K488" s="66" t="s">
        <v>68</v>
      </c>
      <c r="L488" s="62" t="s">
        <v>1773</v>
      </c>
      <c r="M488" s="62" t="s">
        <v>1206</v>
      </c>
      <c r="N488" s="68" t="s">
        <v>1774</v>
      </c>
      <c r="O488" s="69" t="s">
        <v>1775</v>
      </c>
      <c r="P488" s="65" t="s">
        <v>1223</v>
      </c>
      <c r="Q488" s="65"/>
      <c r="R488" s="65"/>
      <c r="S488" s="65">
        <v>140056001</v>
      </c>
      <c r="T488" s="65"/>
      <c r="U488" s="70"/>
      <c r="V488" s="71"/>
      <c r="W488" s="72">
        <v>21731</v>
      </c>
      <c r="X488" s="73"/>
      <c r="Y488" s="74"/>
      <c r="Z488" s="74"/>
      <c r="AA488" s="75">
        <f t="shared" si="7"/>
        <v>0</v>
      </c>
      <c r="AB488" s="70"/>
      <c r="AC488" s="70" t="s">
        <v>111</v>
      </c>
      <c r="AD488" s="70"/>
      <c r="AE488" s="70" t="s">
        <v>1773</v>
      </c>
      <c r="AF488" s="76" t="s">
        <v>63</v>
      </c>
      <c r="AG488" s="65" t="s">
        <v>1210</v>
      </c>
    </row>
    <row r="489" spans="1:33" s="78" customFormat="1" ht="50.25" customHeight="1" x14ac:dyDescent="0.25">
      <c r="A489" s="61" t="s">
        <v>1806</v>
      </c>
      <c r="B489" s="62">
        <v>86111600</v>
      </c>
      <c r="C489" s="63" t="s">
        <v>1769</v>
      </c>
      <c r="D489" s="64">
        <v>43252</v>
      </c>
      <c r="E489" s="65" t="s">
        <v>1771</v>
      </c>
      <c r="F489" s="66" t="s">
        <v>47</v>
      </c>
      <c r="G489" s="65" t="s">
        <v>241</v>
      </c>
      <c r="H489" s="67">
        <v>576781210</v>
      </c>
      <c r="I489" s="67" t="e">
        <f>[3]!Tabla2[[#This Row],[Valor total estimado]]</f>
        <v>#REF!</v>
      </c>
      <c r="J489" s="66" t="s">
        <v>76</v>
      </c>
      <c r="K489" s="66" t="s">
        <v>68</v>
      </c>
      <c r="L489" s="62" t="s">
        <v>1773</v>
      </c>
      <c r="M489" s="62" t="s">
        <v>1206</v>
      </c>
      <c r="N489" s="68" t="s">
        <v>1776</v>
      </c>
      <c r="O489" s="69" t="s">
        <v>1775</v>
      </c>
      <c r="P489" s="65" t="s">
        <v>1223</v>
      </c>
      <c r="Q489" s="65"/>
      <c r="R489" s="65"/>
      <c r="S489" s="65">
        <v>140056001</v>
      </c>
      <c r="T489" s="65"/>
      <c r="U489" s="70"/>
      <c r="V489" s="71"/>
      <c r="W489" s="72">
        <v>21729</v>
      </c>
      <c r="X489" s="73"/>
      <c r="Y489" s="74"/>
      <c r="Z489" s="74"/>
      <c r="AA489" s="75">
        <f t="shared" si="7"/>
        <v>0</v>
      </c>
      <c r="AB489" s="70"/>
      <c r="AC489" s="70" t="s">
        <v>111</v>
      </c>
      <c r="AD489" s="70"/>
      <c r="AE489" s="70" t="s">
        <v>1773</v>
      </c>
      <c r="AF489" s="76" t="s">
        <v>63</v>
      </c>
      <c r="AG489" s="65" t="s">
        <v>1210</v>
      </c>
    </row>
    <row r="490" spans="1:33" s="78" customFormat="1" ht="50.25" customHeight="1" x14ac:dyDescent="0.25">
      <c r="A490" s="61" t="s">
        <v>1806</v>
      </c>
      <c r="B490" s="62">
        <v>81131500</v>
      </c>
      <c r="C490" s="63" t="s">
        <v>1777</v>
      </c>
      <c r="D490" s="64">
        <v>43252</v>
      </c>
      <c r="E490" s="65" t="s">
        <v>1771</v>
      </c>
      <c r="F490" s="66" t="s">
        <v>47</v>
      </c>
      <c r="G490" s="65" t="s">
        <v>241</v>
      </c>
      <c r="H490" s="67">
        <v>100000000</v>
      </c>
      <c r="I490" s="67">
        <v>100000000</v>
      </c>
      <c r="J490" s="66" t="s">
        <v>76</v>
      </c>
      <c r="K490" s="66" t="s">
        <v>68</v>
      </c>
      <c r="L490" s="62" t="s">
        <v>1778</v>
      </c>
      <c r="M490" s="62" t="s">
        <v>1206</v>
      </c>
      <c r="N490" s="68" t="s">
        <v>1779</v>
      </c>
      <c r="O490" s="69" t="s">
        <v>1780</v>
      </c>
      <c r="P490" s="65" t="s">
        <v>1223</v>
      </c>
      <c r="Q490" s="65"/>
      <c r="R490" s="65"/>
      <c r="S490" s="65">
        <v>140051001</v>
      </c>
      <c r="T490" s="65"/>
      <c r="U490" s="70"/>
      <c r="V490" s="71"/>
      <c r="W490" s="72">
        <v>21751</v>
      </c>
      <c r="X490" s="73"/>
      <c r="Y490" s="74"/>
      <c r="Z490" s="74"/>
      <c r="AA490" s="75">
        <f t="shared" si="7"/>
        <v>0</v>
      </c>
      <c r="AB490" s="70"/>
      <c r="AC490" s="70" t="s">
        <v>111</v>
      </c>
      <c r="AD490" s="70"/>
      <c r="AE490" s="70" t="s">
        <v>1778</v>
      </c>
      <c r="AF490" s="76" t="s">
        <v>63</v>
      </c>
      <c r="AG490" s="65" t="s">
        <v>1210</v>
      </c>
    </row>
    <row r="491" spans="1:33" s="78" customFormat="1" ht="50.25" customHeight="1" x14ac:dyDescent="0.25">
      <c r="A491" s="61" t="s">
        <v>1806</v>
      </c>
      <c r="B491" s="62">
        <v>86131504</v>
      </c>
      <c r="C491" s="63" t="s">
        <v>1772</v>
      </c>
      <c r="D491" s="64">
        <v>43252</v>
      </c>
      <c r="E491" s="65" t="s">
        <v>1771</v>
      </c>
      <c r="F491" s="66" t="s">
        <v>47</v>
      </c>
      <c r="G491" s="65" t="s">
        <v>241</v>
      </c>
      <c r="H491" s="67">
        <v>187060000</v>
      </c>
      <c r="I491" s="67" t="e">
        <f>[3]!Tabla2[[#This Row],[Valor total estimado]]</f>
        <v>#REF!</v>
      </c>
      <c r="J491" s="66" t="s">
        <v>76</v>
      </c>
      <c r="K491" s="66" t="s">
        <v>68</v>
      </c>
      <c r="L491" s="62" t="s">
        <v>1515</v>
      </c>
      <c r="M491" s="62" t="s">
        <v>1206</v>
      </c>
      <c r="N491" s="68" t="s">
        <v>1207</v>
      </c>
      <c r="O491" s="69" t="s">
        <v>1516</v>
      </c>
      <c r="P491" s="65" t="s">
        <v>1223</v>
      </c>
      <c r="Q491" s="65"/>
      <c r="R491" s="65"/>
      <c r="S491" s="65">
        <v>140051001</v>
      </c>
      <c r="T491" s="65"/>
      <c r="U491" s="70"/>
      <c r="V491" s="71"/>
      <c r="W491" s="72">
        <v>21747</v>
      </c>
      <c r="X491" s="73"/>
      <c r="Y491" s="74"/>
      <c r="Z491" s="74"/>
      <c r="AA491" s="75">
        <f t="shared" si="7"/>
        <v>0</v>
      </c>
      <c r="AB491" s="70"/>
      <c r="AC491" s="70" t="s">
        <v>111</v>
      </c>
      <c r="AD491" s="70"/>
      <c r="AE491" s="70" t="s">
        <v>1518</v>
      </c>
      <c r="AF491" s="76" t="s">
        <v>63</v>
      </c>
      <c r="AG491" s="65" t="s">
        <v>1210</v>
      </c>
    </row>
    <row r="492" spans="1:33" s="78" customFormat="1" ht="50.25" customHeight="1" x14ac:dyDescent="0.25">
      <c r="A492" s="61" t="s">
        <v>1806</v>
      </c>
      <c r="B492" s="62">
        <v>70141804</v>
      </c>
      <c r="C492" s="63" t="s">
        <v>1781</v>
      </c>
      <c r="D492" s="64">
        <v>43282</v>
      </c>
      <c r="E492" s="65" t="s">
        <v>1782</v>
      </c>
      <c r="F492" s="66" t="s">
        <v>47</v>
      </c>
      <c r="G492" s="65" t="s">
        <v>241</v>
      </c>
      <c r="H492" s="67">
        <v>304068402</v>
      </c>
      <c r="I492" s="67">
        <v>304068402</v>
      </c>
      <c r="J492" s="66" t="s">
        <v>76</v>
      </c>
      <c r="K492" s="66" t="s">
        <v>68</v>
      </c>
      <c r="L492" s="62" t="s">
        <v>1766</v>
      </c>
      <c r="M492" s="62" t="s">
        <v>1767</v>
      </c>
      <c r="N492" s="68" t="s">
        <v>1221</v>
      </c>
      <c r="O492" s="69" t="s">
        <v>1768</v>
      </c>
      <c r="P492" s="65" t="s">
        <v>1223</v>
      </c>
      <c r="Q492" s="65"/>
      <c r="R492" s="65"/>
      <c r="S492" s="65">
        <v>140055001</v>
      </c>
      <c r="T492" s="65"/>
      <c r="U492" s="70"/>
      <c r="V492" s="71"/>
      <c r="W492" s="72"/>
      <c r="X492" s="73"/>
      <c r="Y492" s="74"/>
      <c r="Z492" s="74"/>
      <c r="AA492" s="75" t="str">
        <f t="shared" si="7"/>
        <v/>
      </c>
      <c r="AB492" s="70"/>
      <c r="AC492" s="70" t="s">
        <v>111</v>
      </c>
      <c r="AD492" s="70"/>
      <c r="AE492" s="70" t="s">
        <v>1766</v>
      </c>
      <c r="AF492" s="76" t="s">
        <v>63</v>
      </c>
      <c r="AG492" s="65" t="s">
        <v>1210</v>
      </c>
    </row>
    <row r="493" spans="1:33" s="78" customFormat="1" ht="50.25" customHeight="1" x14ac:dyDescent="0.25">
      <c r="A493" s="61" t="s">
        <v>1806</v>
      </c>
      <c r="B493" s="62">
        <v>70141804</v>
      </c>
      <c r="C493" s="63" t="s">
        <v>1783</v>
      </c>
      <c r="D493" s="64">
        <v>43282</v>
      </c>
      <c r="E493" s="65" t="s">
        <v>1782</v>
      </c>
      <c r="F493" s="66" t="s">
        <v>47</v>
      </c>
      <c r="G493" s="65" t="s">
        <v>241</v>
      </c>
      <c r="H493" s="67">
        <v>3725390000</v>
      </c>
      <c r="I493" s="67">
        <v>3725390000</v>
      </c>
      <c r="J493" s="66" t="s">
        <v>76</v>
      </c>
      <c r="K493" s="66" t="s">
        <v>68</v>
      </c>
      <c r="L493" s="62" t="s">
        <v>1766</v>
      </c>
      <c r="M493" s="62" t="s">
        <v>1767</v>
      </c>
      <c r="N493" s="68" t="s">
        <v>1784</v>
      </c>
      <c r="O493" s="69" t="s">
        <v>1768</v>
      </c>
      <c r="P493" s="65" t="s">
        <v>1223</v>
      </c>
      <c r="Q493" s="65"/>
      <c r="R493" s="65"/>
      <c r="S493" s="65">
        <v>140055001</v>
      </c>
      <c r="T493" s="65"/>
      <c r="U493" s="70"/>
      <c r="V493" s="71"/>
      <c r="W493" s="72"/>
      <c r="X493" s="73"/>
      <c r="Y493" s="74"/>
      <c r="Z493" s="74"/>
      <c r="AA493" s="75" t="str">
        <f t="shared" si="7"/>
        <v/>
      </c>
      <c r="AB493" s="70"/>
      <c r="AC493" s="70" t="s">
        <v>111</v>
      </c>
      <c r="AD493" s="70"/>
      <c r="AE493" s="70" t="s">
        <v>1766</v>
      </c>
      <c r="AF493" s="76" t="s">
        <v>63</v>
      </c>
      <c r="AG493" s="65" t="s">
        <v>1210</v>
      </c>
    </row>
    <row r="494" spans="1:33" s="78" customFormat="1" ht="50.25" customHeight="1" x14ac:dyDescent="0.25">
      <c r="A494" s="61" t="s">
        <v>1806</v>
      </c>
      <c r="B494" s="62">
        <v>70142003</v>
      </c>
      <c r="C494" s="63" t="s">
        <v>1785</v>
      </c>
      <c r="D494" s="64">
        <v>43282</v>
      </c>
      <c r="E494" s="65" t="s">
        <v>1771</v>
      </c>
      <c r="F494" s="66" t="s">
        <v>1732</v>
      </c>
      <c r="G494" s="65" t="s">
        <v>241</v>
      </c>
      <c r="H494" s="67">
        <v>62592084</v>
      </c>
      <c r="I494" s="67">
        <v>62592084</v>
      </c>
      <c r="J494" s="66" t="s">
        <v>76</v>
      </c>
      <c r="K494" s="66" t="s">
        <v>68</v>
      </c>
      <c r="L494" s="62" t="s">
        <v>1422</v>
      </c>
      <c r="M494" s="62" t="s">
        <v>1206</v>
      </c>
      <c r="N494" s="68" t="s">
        <v>1419</v>
      </c>
      <c r="O494" s="69" t="s">
        <v>1786</v>
      </c>
      <c r="P494" s="65" t="s">
        <v>1223</v>
      </c>
      <c r="Q494" s="65" t="s">
        <v>1787</v>
      </c>
      <c r="R494" s="65" t="s">
        <v>1788</v>
      </c>
      <c r="S494" s="65">
        <v>140053001</v>
      </c>
      <c r="T494" s="65" t="s">
        <v>1789</v>
      </c>
      <c r="U494" s="70"/>
      <c r="V494" s="71"/>
      <c r="W494" s="72" t="s">
        <v>1790</v>
      </c>
      <c r="X494" s="73"/>
      <c r="Y494" s="74"/>
      <c r="Z494" s="74"/>
      <c r="AA494" s="75">
        <f t="shared" si="7"/>
        <v>0</v>
      </c>
      <c r="AB494" s="70"/>
      <c r="AC494" s="70"/>
      <c r="AD494" s="70"/>
      <c r="AE494" s="70"/>
      <c r="AF494" s="76"/>
      <c r="AG494" s="65"/>
    </row>
    <row r="495" spans="1:33" s="78" customFormat="1" ht="50.25" customHeight="1" x14ac:dyDescent="0.25">
      <c r="A495" s="61" t="s">
        <v>1806</v>
      </c>
      <c r="B495" s="62">
        <v>70142003</v>
      </c>
      <c r="C495" s="63" t="s">
        <v>1791</v>
      </c>
      <c r="D495" s="64">
        <v>43282</v>
      </c>
      <c r="E495" s="65" t="s">
        <v>1771</v>
      </c>
      <c r="F495" s="66" t="s">
        <v>1732</v>
      </c>
      <c r="G495" s="65" t="s">
        <v>241</v>
      </c>
      <c r="H495" s="67">
        <v>299995848</v>
      </c>
      <c r="I495" s="67">
        <v>299995848</v>
      </c>
      <c r="J495" s="66" t="s">
        <v>76</v>
      </c>
      <c r="K495" s="66" t="s">
        <v>68</v>
      </c>
      <c r="L495" s="62" t="s">
        <v>1422</v>
      </c>
      <c r="M495" s="62" t="s">
        <v>1206</v>
      </c>
      <c r="N495" s="68" t="s">
        <v>1419</v>
      </c>
      <c r="O495" s="69" t="s">
        <v>1786</v>
      </c>
      <c r="P495" s="65" t="s">
        <v>1223</v>
      </c>
      <c r="Q495" s="65" t="s">
        <v>1787</v>
      </c>
      <c r="R495" s="65" t="s">
        <v>1788</v>
      </c>
      <c r="S495" s="65">
        <v>140053001</v>
      </c>
      <c r="T495" s="65" t="s">
        <v>1792</v>
      </c>
      <c r="U495" s="70"/>
      <c r="V495" s="71"/>
      <c r="W495" s="72" t="s">
        <v>1793</v>
      </c>
      <c r="X495" s="73"/>
      <c r="Y495" s="74"/>
      <c r="Z495" s="74"/>
      <c r="AA495" s="75">
        <f t="shared" si="7"/>
        <v>0</v>
      </c>
      <c r="AB495" s="70"/>
      <c r="AC495" s="70"/>
      <c r="AD495" s="70"/>
      <c r="AE495" s="70"/>
      <c r="AF495" s="76"/>
      <c r="AG495" s="65"/>
    </row>
    <row r="496" spans="1:33" s="78" customFormat="1" ht="50.25" customHeight="1" x14ac:dyDescent="0.25">
      <c r="A496" s="61" t="s">
        <v>1806</v>
      </c>
      <c r="B496" s="62">
        <v>70121604</v>
      </c>
      <c r="C496" s="63" t="s">
        <v>1794</v>
      </c>
      <c r="D496" s="64">
        <v>43282</v>
      </c>
      <c r="E496" s="65" t="s">
        <v>1771</v>
      </c>
      <c r="F496" s="66" t="s">
        <v>1732</v>
      </c>
      <c r="G496" s="65" t="s">
        <v>241</v>
      </c>
      <c r="H496" s="67">
        <v>1232308411</v>
      </c>
      <c r="I496" s="67">
        <v>1232308411</v>
      </c>
      <c r="J496" s="66" t="s">
        <v>76</v>
      </c>
      <c r="K496" s="66" t="s">
        <v>68</v>
      </c>
      <c r="L496" s="62" t="s">
        <v>1795</v>
      </c>
      <c r="M496" s="62" t="s">
        <v>1206</v>
      </c>
      <c r="N496" s="68" t="s">
        <v>1796</v>
      </c>
      <c r="O496" s="69" t="s">
        <v>1797</v>
      </c>
      <c r="P496" s="65" t="s">
        <v>1223</v>
      </c>
      <c r="Q496" s="65" t="s">
        <v>1798</v>
      </c>
      <c r="R496" s="65" t="s">
        <v>1799</v>
      </c>
      <c r="S496" s="65">
        <v>140052001</v>
      </c>
      <c r="T496" s="65" t="s">
        <v>1800</v>
      </c>
      <c r="U496" s="70"/>
      <c r="V496" s="71"/>
      <c r="W496" s="72" t="s">
        <v>1801</v>
      </c>
      <c r="X496" s="73"/>
      <c r="Y496" s="74"/>
      <c r="Z496" s="74"/>
      <c r="AA496" s="75">
        <f t="shared" si="7"/>
        <v>0</v>
      </c>
      <c r="AB496" s="70"/>
      <c r="AC496" s="70"/>
      <c r="AD496" s="70"/>
      <c r="AE496" s="70"/>
      <c r="AF496" s="76"/>
      <c r="AG496" s="65"/>
    </row>
    <row r="497" spans="1:33" s="78" customFormat="1" ht="50.25" customHeight="1" x14ac:dyDescent="0.25">
      <c r="A497" s="61" t="s">
        <v>1806</v>
      </c>
      <c r="B497" s="62">
        <v>72121002</v>
      </c>
      <c r="C497" s="63" t="s">
        <v>1802</v>
      </c>
      <c r="D497" s="64">
        <v>43282</v>
      </c>
      <c r="E497" s="65" t="s">
        <v>1771</v>
      </c>
      <c r="F497" s="66" t="s">
        <v>1732</v>
      </c>
      <c r="G497" s="65" t="s">
        <v>241</v>
      </c>
      <c r="H497" s="67">
        <v>829653289</v>
      </c>
      <c r="I497" s="67">
        <v>829653289</v>
      </c>
      <c r="J497" s="66" t="s">
        <v>76</v>
      </c>
      <c r="K497" s="66" t="s">
        <v>68</v>
      </c>
      <c r="L497" s="62" t="s">
        <v>1795</v>
      </c>
      <c r="M497" s="62" t="s">
        <v>1206</v>
      </c>
      <c r="N497" s="68" t="s">
        <v>1796</v>
      </c>
      <c r="O497" s="69" t="s">
        <v>1797</v>
      </c>
      <c r="P497" s="65" t="s">
        <v>1223</v>
      </c>
      <c r="Q497" s="65" t="s">
        <v>1798</v>
      </c>
      <c r="R497" s="65" t="s">
        <v>1799</v>
      </c>
      <c r="S497" s="65">
        <v>140052001</v>
      </c>
      <c r="T497" s="65" t="s">
        <v>1803</v>
      </c>
      <c r="U497" s="70"/>
      <c r="V497" s="71"/>
      <c r="W497" s="72" t="s">
        <v>1804</v>
      </c>
      <c r="X497" s="73"/>
      <c r="Y497" s="74"/>
      <c r="Z497" s="74"/>
      <c r="AA497" s="75">
        <f t="shared" si="7"/>
        <v>0</v>
      </c>
      <c r="AB497" s="70"/>
      <c r="AC497" s="70"/>
      <c r="AD497" s="70"/>
      <c r="AE497" s="70"/>
      <c r="AF497" s="76"/>
      <c r="AG497" s="65"/>
    </row>
    <row r="498" spans="1:33" s="78" customFormat="1" ht="50.25" customHeight="1" x14ac:dyDescent="0.25">
      <c r="A498" s="61" t="s">
        <v>1806</v>
      </c>
      <c r="B498" s="62">
        <v>70121604</v>
      </c>
      <c r="C498" s="63" t="s">
        <v>1805</v>
      </c>
      <c r="D498" s="64">
        <v>43282</v>
      </c>
      <c r="E498" s="65" t="s">
        <v>1771</v>
      </c>
      <c r="F498" s="66" t="s">
        <v>1732</v>
      </c>
      <c r="G498" s="65" t="s">
        <v>241</v>
      </c>
      <c r="H498" s="67">
        <v>243459720</v>
      </c>
      <c r="I498" s="67">
        <v>243459720</v>
      </c>
      <c r="J498" s="66" t="s">
        <v>76</v>
      </c>
      <c r="K498" s="66" t="s">
        <v>68</v>
      </c>
      <c r="L498" s="62" t="s">
        <v>1795</v>
      </c>
      <c r="M498" s="62" t="s">
        <v>1206</v>
      </c>
      <c r="N498" s="68" t="s">
        <v>1796</v>
      </c>
      <c r="O498" s="69" t="s">
        <v>1797</v>
      </c>
      <c r="P498" s="65" t="s">
        <v>1223</v>
      </c>
      <c r="Q498" s="65" t="s">
        <v>1798</v>
      </c>
      <c r="R498" s="65" t="s">
        <v>1799</v>
      </c>
      <c r="S498" s="65">
        <v>140052001</v>
      </c>
      <c r="T498" s="65" t="s">
        <v>1800</v>
      </c>
      <c r="U498" s="70"/>
      <c r="V498" s="71"/>
      <c r="W498" s="72">
        <v>8347</v>
      </c>
      <c r="X498" s="73"/>
      <c r="Y498" s="74"/>
      <c r="Z498" s="74"/>
      <c r="AA498" s="75">
        <f t="shared" si="7"/>
        <v>0</v>
      </c>
      <c r="AB498" s="70"/>
      <c r="AC498" s="70"/>
      <c r="AD498" s="70"/>
      <c r="AE498" s="70"/>
      <c r="AF498" s="76"/>
      <c r="AG498" s="65"/>
    </row>
    <row r="499" spans="1:33" s="78" customFormat="1" ht="50.25" customHeight="1" x14ac:dyDescent="0.25">
      <c r="A499" s="61" t="s">
        <v>1807</v>
      </c>
      <c r="B499" s="62">
        <v>86131504</v>
      </c>
      <c r="C499" s="63" t="s">
        <v>1808</v>
      </c>
      <c r="D499" s="64">
        <v>43122</v>
      </c>
      <c r="E499" s="65" t="s">
        <v>1809</v>
      </c>
      <c r="F499" s="66" t="s">
        <v>47</v>
      </c>
      <c r="G499" s="65" t="s">
        <v>241</v>
      </c>
      <c r="H499" s="67">
        <v>600000000</v>
      </c>
      <c r="I499" s="67" t="e">
        <f>+[4]!Tabla2[[#This Row],[Valor total estimado]]</f>
        <v>#REF!</v>
      </c>
      <c r="J499" s="66" t="s">
        <v>49</v>
      </c>
      <c r="K499" s="66" t="s">
        <v>50</v>
      </c>
      <c r="L499" s="62" t="s">
        <v>1810</v>
      </c>
      <c r="M499" s="62" t="s">
        <v>243</v>
      </c>
      <c r="N499" s="68" t="s">
        <v>1811</v>
      </c>
      <c r="O499" s="69" t="s">
        <v>1812</v>
      </c>
      <c r="P499" s="65" t="s">
        <v>1813</v>
      </c>
      <c r="Q499" s="65" t="s">
        <v>1814</v>
      </c>
      <c r="R499" s="65" t="s">
        <v>1815</v>
      </c>
      <c r="S499" s="65" t="s">
        <v>1816</v>
      </c>
      <c r="T499" s="65">
        <v>370107000</v>
      </c>
      <c r="U499" s="70" t="s">
        <v>1817</v>
      </c>
      <c r="V499" s="71">
        <v>6359</v>
      </c>
      <c r="W499" s="72">
        <v>16181</v>
      </c>
      <c r="X499" s="73">
        <v>42767</v>
      </c>
      <c r="Y499" s="74" t="s">
        <v>1818</v>
      </c>
      <c r="Z499" s="74">
        <v>4600006243</v>
      </c>
      <c r="AA499" s="75">
        <f t="shared" si="7"/>
        <v>1</v>
      </c>
      <c r="AB499" s="70" t="s">
        <v>1819</v>
      </c>
      <c r="AC499" s="70" t="s">
        <v>1820</v>
      </c>
      <c r="AD499" s="70" t="s">
        <v>1821</v>
      </c>
      <c r="AE499" s="70" t="s">
        <v>1822</v>
      </c>
      <c r="AF499" s="76" t="s">
        <v>63</v>
      </c>
      <c r="AG499" s="65" t="s">
        <v>248</v>
      </c>
    </row>
    <row r="500" spans="1:33" s="78" customFormat="1" ht="50.25" customHeight="1" x14ac:dyDescent="0.25">
      <c r="A500" s="61" t="s">
        <v>1807</v>
      </c>
      <c r="B500" s="62">
        <v>86131505</v>
      </c>
      <c r="C500" s="63" t="s">
        <v>1808</v>
      </c>
      <c r="D500" s="64">
        <v>43273</v>
      </c>
      <c r="E500" s="65" t="s">
        <v>1809</v>
      </c>
      <c r="F500" s="66" t="s">
        <v>47</v>
      </c>
      <c r="G500" s="65" t="s">
        <v>241</v>
      </c>
      <c r="H500" s="67">
        <v>500000000</v>
      </c>
      <c r="I500" s="67" t="e">
        <f>+[4]!Tabla2[[#This Row],[Valor total estimado]]</f>
        <v>#REF!</v>
      </c>
      <c r="J500" s="66" t="s">
        <v>76</v>
      </c>
      <c r="K500" s="66" t="s">
        <v>68</v>
      </c>
      <c r="L500" s="62" t="s">
        <v>1810</v>
      </c>
      <c r="M500" s="62" t="s">
        <v>243</v>
      </c>
      <c r="N500" s="68" t="s">
        <v>1823</v>
      </c>
      <c r="O500" s="69" t="s">
        <v>1812</v>
      </c>
      <c r="P500" s="65" t="s">
        <v>1813</v>
      </c>
      <c r="Q500" s="65" t="s">
        <v>1814</v>
      </c>
      <c r="R500" s="65" t="s">
        <v>1815</v>
      </c>
      <c r="S500" s="65" t="s">
        <v>1824</v>
      </c>
      <c r="T500" s="65">
        <v>370107001</v>
      </c>
      <c r="U500" s="70" t="s">
        <v>1817</v>
      </c>
      <c r="V500" s="71"/>
      <c r="W500" s="72"/>
      <c r="X500" s="73"/>
      <c r="Y500" s="74"/>
      <c r="Z500" s="74"/>
      <c r="AA500" s="75" t="str">
        <f t="shared" si="7"/>
        <v/>
      </c>
      <c r="AB500" s="70"/>
      <c r="AC500" s="70"/>
      <c r="AD500" s="70" t="s">
        <v>1825</v>
      </c>
      <c r="AE500" s="70"/>
      <c r="AF500" s="76"/>
      <c r="AG500" s="65"/>
    </row>
    <row r="501" spans="1:33" s="78" customFormat="1" ht="50.25" customHeight="1" x14ac:dyDescent="0.25">
      <c r="A501" s="61" t="s">
        <v>1807</v>
      </c>
      <c r="B501" s="62">
        <v>80141607</v>
      </c>
      <c r="C501" s="63" t="s">
        <v>1826</v>
      </c>
      <c r="D501" s="64">
        <v>43115</v>
      </c>
      <c r="E501" s="65" t="s">
        <v>1809</v>
      </c>
      <c r="F501" s="66" t="s">
        <v>47</v>
      </c>
      <c r="G501" s="65" t="s">
        <v>241</v>
      </c>
      <c r="H501" s="67">
        <v>400000000</v>
      </c>
      <c r="I501" s="67" t="e">
        <f>+[4]!Tabla2[[#This Row],[Valor total estimado]]</f>
        <v>#REF!</v>
      </c>
      <c r="J501" s="66" t="s">
        <v>49</v>
      </c>
      <c r="K501" s="66" t="s">
        <v>50</v>
      </c>
      <c r="L501" s="62" t="s">
        <v>1810</v>
      </c>
      <c r="M501" s="62" t="s">
        <v>243</v>
      </c>
      <c r="N501" s="68" t="s">
        <v>1811</v>
      </c>
      <c r="O501" s="69" t="s">
        <v>1812</v>
      </c>
      <c r="P501" s="65" t="s">
        <v>1827</v>
      </c>
      <c r="Q501" s="65" t="s">
        <v>1828</v>
      </c>
      <c r="R501" s="65" t="s">
        <v>1829</v>
      </c>
      <c r="S501" s="65" t="s">
        <v>1830</v>
      </c>
      <c r="T501" s="65">
        <v>370107000</v>
      </c>
      <c r="U501" s="70" t="s">
        <v>1831</v>
      </c>
      <c r="V501" s="71">
        <v>6361</v>
      </c>
      <c r="W501" s="72">
        <v>16182</v>
      </c>
      <c r="X501" s="73">
        <v>42767</v>
      </c>
      <c r="Y501" s="74">
        <v>2017060039435</v>
      </c>
      <c r="Z501" s="74">
        <v>4600006201</v>
      </c>
      <c r="AA501" s="75">
        <f t="shared" si="7"/>
        <v>1</v>
      </c>
      <c r="AB501" s="70" t="s">
        <v>1832</v>
      </c>
      <c r="AC501" s="70" t="s">
        <v>1820</v>
      </c>
      <c r="AD501" s="70" t="s">
        <v>1821</v>
      </c>
      <c r="AE501" s="70" t="s">
        <v>1822</v>
      </c>
      <c r="AF501" s="76" t="s">
        <v>63</v>
      </c>
      <c r="AG501" s="65" t="s">
        <v>248</v>
      </c>
    </row>
    <row r="502" spans="1:33" s="78" customFormat="1" ht="50.25" customHeight="1" x14ac:dyDescent="0.25">
      <c r="A502" s="61" t="s">
        <v>1807</v>
      </c>
      <c r="B502" s="62">
        <v>80141608</v>
      </c>
      <c r="C502" s="63" t="s">
        <v>1826</v>
      </c>
      <c r="D502" s="64">
        <v>43273</v>
      </c>
      <c r="E502" s="65" t="s">
        <v>1809</v>
      </c>
      <c r="F502" s="66" t="s">
        <v>47</v>
      </c>
      <c r="G502" s="65" t="s">
        <v>241</v>
      </c>
      <c r="H502" s="67">
        <v>500000000</v>
      </c>
      <c r="I502" s="67" t="e">
        <f>+[4]!Tabla2[[#This Row],[Valor total estimado]]</f>
        <v>#REF!</v>
      </c>
      <c r="J502" s="66" t="s">
        <v>76</v>
      </c>
      <c r="K502" s="66" t="s">
        <v>68</v>
      </c>
      <c r="L502" s="62" t="s">
        <v>1810</v>
      </c>
      <c r="M502" s="62" t="s">
        <v>243</v>
      </c>
      <c r="N502" s="68" t="s">
        <v>1823</v>
      </c>
      <c r="O502" s="69" t="s">
        <v>1812</v>
      </c>
      <c r="P502" s="65" t="s">
        <v>1827</v>
      </c>
      <c r="Q502" s="65" t="s">
        <v>1828</v>
      </c>
      <c r="R502" s="65" t="s">
        <v>1829</v>
      </c>
      <c r="S502" s="65" t="s">
        <v>1833</v>
      </c>
      <c r="T502" s="65">
        <v>370107001</v>
      </c>
      <c r="U502" s="70" t="s">
        <v>1831</v>
      </c>
      <c r="V502" s="71"/>
      <c r="W502" s="72"/>
      <c r="X502" s="73"/>
      <c r="Y502" s="74"/>
      <c r="Z502" s="74"/>
      <c r="AA502" s="75" t="str">
        <f t="shared" si="7"/>
        <v/>
      </c>
      <c r="AB502" s="70"/>
      <c r="AC502" s="70"/>
      <c r="AD502" s="70" t="s">
        <v>1825</v>
      </c>
      <c r="AE502" s="70"/>
      <c r="AF502" s="76"/>
      <c r="AG502" s="65"/>
    </row>
    <row r="503" spans="1:33" s="78" customFormat="1" ht="50.25" customHeight="1" x14ac:dyDescent="0.25">
      <c r="A503" s="61" t="s">
        <v>1807</v>
      </c>
      <c r="B503" s="62">
        <v>86131504</v>
      </c>
      <c r="C503" s="63" t="s">
        <v>1834</v>
      </c>
      <c r="D503" s="64">
        <v>43126</v>
      </c>
      <c r="E503" s="65" t="s">
        <v>1835</v>
      </c>
      <c r="F503" s="66" t="s">
        <v>138</v>
      </c>
      <c r="G503" s="65" t="s">
        <v>241</v>
      </c>
      <c r="H503" s="67">
        <v>135000000</v>
      </c>
      <c r="I503" s="67" t="e">
        <f>+[4]!Tabla2[[#This Row],[Valor total estimado]]</f>
        <v>#REF!</v>
      </c>
      <c r="J503" s="66" t="s">
        <v>76</v>
      </c>
      <c r="K503" s="66" t="s">
        <v>68</v>
      </c>
      <c r="L503" s="62" t="s">
        <v>1836</v>
      </c>
      <c r="M503" s="62" t="s">
        <v>1767</v>
      </c>
      <c r="N503" s="68" t="s">
        <v>1837</v>
      </c>
      <c r="O503" s="69" t="s">
        <v>1838</v>
      </c>
      <c r="P503" s="65" t="s">
        <v>1827</v>
      </c>
      <c r="Q503" s="65" t="s">
        <v>1839</v>
      </c>
      <c r="R503" s="65" t="s">
        <v>1840</v>
      </c>
      <c r="S503" s="65" t="s">
        <v>1841</v>
      </c>
      <c r="T503" s="65">
        <v>370107000</v>
      </c>
      <c r="U503" s="70" t="s">
        <v>1842</v>
      </c>
      <c r="V503" s="71">
        <v>8045</v>
      </c>
      <c r="W503" s="72">
        <v>20768</v>
      </c>
      <c r="X503" s="73">
        <v>43124</v>
      </c>
      <c r="Y503" s="74"/>
      <c r="Z503" s="74">
        <v>4600008030</v>
      </c>
      <c r="AA503" s="75" t="str">
        <f t="shared" si="7"/>
        <v>Información incompleta</v>
      </c>
      <c r="AB503" s="70" t="s">
        <v>1843</v>
      </c>
      <c r="AC503" s="70" t="s">
        <v>61</v>
      </c>
      <c r="AD503" s="70" t="s">
        <v>1844</v>
      </c>
      <c r="AE503" s="70" t="s">
        <v>1845</v>
      </c>
      <c r="AF503" s="76" t="s">
        <v>63</v>
      </c>
      <c r="AG503" s="65" t="s">
        <v>248</v>
      </c>
    </row>
    <row r="504" spans="1:33" s="78" customFormat="1" ht="50.25" customHeight="1" x14ac:dyDescent="0.25">
      <c r="A504" s="61" t="s">
        <v>1807</v>
      </c>
      <c r="B504" s="62">
        <v>86131504</v>
      </c>
      <c r="C504" s="63" t="s">
        <v>1846</v>
      </c>
      <c r="D504" s="64">
        <v>43216</v>
      </c>
      <c r="E504" s="65" t="s">
        <v>1847</v>
      </c>
      <c r="F504" s="66"/>
      <c r="G504" s="65" t="s">
        <v>241</v>
      </c>
      <c r="H504" s="67">
        <f>2600000000-2135000000</f>
        <v>465000000</v>
      </c>
      <c r="I504" s="67" t="e">
        <f>+[4]!Tabla2[[#This Row],[Valor total estimado]]</f>
        <v>#REF!</v>
      </c>
      <c r="J504" s="66" t="s">
        <v>76</v>
      </c>
      <c r="K504" s="66" t="s">
        <v>68</v>
      </c>
      <c r="L504" s="62"/>
      <c r="M504" s="62"/>
      <c r="N504" s="68"/>
      <c r="O504" s="69"/>
      <c r="P504" s="65" t="s">
        <v>1827</v>
      </c>
      <c r="Q504" s="65" t="s">
        <v>1839</v>
      </c>
      <c r="R504" s="65" t="s">
        <v>1840</v>
      </c>
      <c r="S504" s="65" t="s">
        <v>1848</v>
      </c>
      <c r="T504" s="65">
        <v>370107001</v>
      </c>
      <c r="U504" s="70" t="s">
        <v>1842</v>
      </c>
      <c r="V504" s="71"/>
      <c r="W504" s="72"/>
      <c r="X504" s="73"/>
      <c r="Y504" s="74"/>
      <c r="Z504" s="74"/>
      <c r="AA504" s="75" t="str">
        <f t="shared" si="7"/>
        <v/>
      </c>
      <c r="AB504" s="70"/>
      <c r="AC504" s="70"/>
      <c r="AD504" s="70" t="s">
        <v>1849</v>
      </c>
      <c r="AE504" s="70"/>
      <c r="AF504" s="76"/>
      <c r="AG504" s="65"/>
    </row>
    <row r="505" spans="1:33" s="78" customFormat="1" ht="50.25" customHeight="1" x14ac:dyDescent="0.25">
      <c r="A505" s="61" t="s">
        <v>1807</v>
      </c>
      <c r="B505" s="62">
        <v>80111504</v>
      </c>
      <c r="C505" s="63" t="s">
        <v>1850</v>
      </c>
      <c r="D505" s="64">
        <v>43132</v>
      </c>
      <c r="E505" s="65" t="s">
        <v>171</v>
      </c>
      <c r="F505" s="66" t="s">
        <v>47</v>
      </c>
      <c r="G505" s="65" t="s">
        <v>241</v>
      </c>
      <c r="H505" s="67">
        <v>22336000</v>
      </c>
      <c r="I505" s="67" t="e">
        <f>+[4]!Tabla2[[#This Row],[Valor total estimado]]</f>
        <v>#REF!</v>
      </c>
      <c r="J505" s="66" t="s">
        <v>76</v>
      </c>
      <c r="K505" s="66" t="s">
        <v>68</v>
      </c>
      <c r="L505" s="62" t="s">
        <v>1810</v>
      </c>
      <c r="M505" s="62" t="s">
        <v>243</v>
      </c>
      <c r="N505" s="68" t="s">
        <v>1811</v>
      </c>
      <c r="O505" s="69" t="s">
        <v>1812</v>
      </c>
      <c r="P505" s="65" t="s">
        <v>155</v>
      </c>
      <c r="Q505" s="65" t="s">
        <v>1851</v>
      </c>
      <c r="R505" s="65" t="s">
        <v>157</v>
      </c>
      <c r="S505" s="65">
        <v>20130</v>
      </c>
      <c r="T505" s="65"/>
      <c r="U505" s="70"/>
      <c r="V505" s="71"/>
      <c r="W505" s="72"/>
      <c r="X505" s="73"/>
      <c r="Y505" s="74"/>
      <c r="Z505" s="74"/>
      <c r="AA505" s="75" t="str">
        <f t="shared" si="7"/>
        <v/>
      </c>
      <c r="AB505" s="70"/>
      <c r="AC505" s="70"/>
      <c r="AD505" s="70" t="s">
        <v>1852</v>
      </c>
      <c r="AE505" s="70"/>
      <c r="AF505" s="76" t="s">
        <v>63</v>
      </c>
      <c r="AG505" s="65" t="s">
        <v>248</v>
      </c>
    </row>
    <row r="506" spans="1:33" s="78" customFormat="1" ht="50.25" customHeight="1" x14ac:dyDescent="0.25">
      <c r="A506" s="61" t="s">
        <v>1807</v>
      </c>
      <c r="B506" s="62">
        <v>5601500</v>
      </c>
      <c r="C506" s="63" t="s">
        <v>1853</v>
      </c>
      <c r="D506" s="64">
        <v>43217</v>
      </c>
      <c r="E506" s="65" t="s">
        <v>1835</v>
      </c>
      <c r="F506" s="66" t="s">
        <v>150</v>
      </c>
      <c r="G506" s="65" t="s">
        <v>241</v>
      </c>
      <c r="H506" s="67">
        <v>159800000</v>
      </c>
      <c r="I506" s="67" t="e">
        <f>+[4]!Tabla2[[#This Row],[Valor total estimado]]</f>
        <v>#REF!</v>
      </c>
      <c r="J506" s="66" t="s">
        <v>76</v>
      </c>
      <c r="K506" s="66" t="s">
        <v>68</v>
      </c>
      <c r="L506" s="62" t="s">
        <v>1854</v>
      </c>
      <c r="M506" s="62" t="s">
        <v>1855</v>
      </c>
      <c r="N506" s="68" t="s">
        <v>1856</v>
      </c>
      <c r="O506" s="69" t="s">
        <v>1857</v>
      </c>
      <c r="P506" s="65"/>
      <c r="Q506" s="65"/>
      <c r="R506" s="65"/>
      <c r="S506" s="65"/>
      <c r="T506" s="65"/>
      <c r="U506" s="70"/>
      <c r="V506" s="71"/>
      <c r="W506" s="72"/>
      <c r="X506" s="73"/>
      <c r="Y506" s="74"/>
      <c r="Z506" s="74"/>
      <c r="AA506" s="75" t="str">
        <f t="shared" si="7"/>
        <v/>
      </c>
      <c r="AB506" s="70"/>
      <c r="AC506" s="70"/>
      <c r="AD506" s="70" t="s">
        <v>1858</v>
      </c>
      <c r="AE506" s="70"/>
      <c r="AF506" s="76"/>
      <c r="AG506" s="65"/>
    </row>
    <row r="507" spans="1:33" s="78" customFormat="1" ht="50.25" customHeight="1" x14ac:dyDescent="0.25">
      <c r="A507" s="61" t="s">
        <v>1807</v>
      </c>
      <c r="B507" s="62">
        <v>86131504</v>
      </c>
      <c r="C507" s="63" t="s">
        <v>1859</v>
      </c>
      <c r="D507" s="64">
        <v>43273</v>
      </c>
      <c r="E507" s="65" t="s">
        <v>1835</v>
      </c>
      <c r="F507" s="66" t="s">
        <v>47</v>
      </c>
      <c r="G507" s="65" t="s">
        <v>241</v>
      </c>
      <c r="H507" s="67">
        <v>2800000000</v>
      </c>
      <c r="I507" s="67" t="e">
        <f>+[4]!Tabla2[[#This Row],[Valor total estimado]]</f>
        <v>#REF!</v>
      </c>
      <c r="J507" s="66" t="s">
        <v>76</v>
      </c>
      <c r="K507" s="66" t="s">
        <v>68</v>
      </c>
      <c r="L507" s="62" t="s">
        <v>1810</v>
      </c>
      <c r="M507" s="62" t="s">
        <v>243</v>
      </c>
      <c r="N507" s="68" t="s">
        <v>1811</v>
      </c>
      <c r="O507" s="69" t="s">
        <v>1812</v>
      </c>
      <c r="P507" s="65" t="s">
        <v>1813</v>
      </c>
      <c r="Q507" s="65" t="s">
        <v>1814</v>
      </c>
      <c r="R507" s="65" t="s">
        <v>1815</v>
      </c>
      <c r="S507" s="65"/>
      <c r="T507" s="65"/>
      <c r="U507" s="70"/>
      <c r="V507" s="71"/>
      <c r="W507" s="72"/>
      <c r="X507" s="73"/>
      <c r="Y507" s="74"/>
      <c r="Z507" s="74"/>
      <c r="AA507" s="75" t="str">
        <f t="shared" si="7"/>
        <v/>
      </c>
      <c r="AB507" s="70"/>
      <c r="AC507" s="70"/>
      <c r="AD507" s="70"/>
      <c r="AE507" s="70"/>
      <c r="AF507" s="76"/>
      <c r="AG507" s="65"/>
    </row>
    <row r="508" spans="1:33" s="78" customFormat="1" ht="50.25" customHeight="1" x14ac:dyDescent="0.25">
      <c r="A508" s="61" t="s">
        <v>1807</v>
      </c>
      <c r="B508" s="62">
        <v>80141607</v>
      </c>
      <c r="C508" s="63" t="s">
        <v>1860</v>
      </c>
      <c r="D508" s="64">
        <v>43280</v>
      </c>
      <c r="E508" s="65" t="s">
        <v>1835</v>
      </c>
      <c r="F508" s="66" t="s">
        <v>47</v>
      </c>
      <c r="G508" s="65" t="s">
        <v>241</v>
      </c>
      <c r="H508" s="67">
        <v>500000000</v>
      </c>
      <c r="I508" s="67" t="e">
        <f>+[4]!Tabla2[[#This Row],[Valor total estimado]]</f>
        <v>#REF!</v>
      </c>
      <c r="J508" s="66" t="s">
        <v>76</v>
      </c>
      <c r="K508" s="66" t="s">
        <v>68</v>
      </c>
      <c r="L508" s="62" t="s">
        <v>1810</v>
      </c>
      <c r="M508" s="62" t="s">
        <v>243</v>
      </c>
      <c r="N508" s="68" t="s">
        <v>1811</v>
      </c>
      <c r="O508" s="69" t="s">
        <v>1812</v>
      </c>
      <c r="P508" s="65" t="s">
        <v>1827</v>
      </c>
      <c r="Q508" s="65" t="s">
        <v>1828</v>
      </c>
      <c r="R508" s="65" t="s">
        <v>1829</v>
      </c>
      <c r="S508" s="65" t="s">
        <v>1830</v>
      </c>
      <c r="T508" s="65">
        <v>370107000</v>
      </c>
      <c r="U508" s="70" t="s">
        <v>1831</v>
      </c>
      <c r="V508" s="71"/>
      <c r="W508" s="72"/>
      <c r="X508" s="73"/>
      <c r="Y508" s="74"/>
      <c r="Z508" s="74"/>
      <c r="AA508" s="75" t="str">
        <f t="shared" si="7"/>
        <v/>
      </c>
      <c r="AB508" s="70"/>
      <c r="AC508" s="70"/>
      <c r="AD508" s="70"/>
      <c r="AE508" s="70"/>
      <c r="AF508" s="76"/>
      <c r="AG508" s="65"/>
    </row>
    <row r="509" spans="1:33" s="78" customFormat="1" ht="50.25" customHeight="1" x14ac:dyDescent="0.25">
      <c r="A509" s="61" t="s">
        <v>1861</v>
      </c>
      <c r="B509" s="62">
        <v>72141400</v>
      </c>
      <c r="C509" s="63" t="s">
        <v>1862</v>
      </c>
      <c r="D509" s="64">
        <v>43282</v>
      </c>
      <c r="E509" s="65" t="s">
        <v>1863</v>
      </c>
      <c r="F509" s="66" t="s">
        <v>81</v>
      </c>
      <c r="G509" s="65" t="s">
        <v>48</v>
      </c>
      <c r="H509" s="67">
        <v>280000000</v>
      </c>
      <c r="I509" s="67">
        <v>280000000</v>
      </c>
      <c r="J509" s="66" t="s">
        <v>76</v>
      </c>
      <c r="K509" s="66" t="s">
        <v>1864</v>
      </c>
      <c r="L509" s="62" t="s">
        <v>1865</v>
      </c>
      <c r="M509" s="62" t="s">
        <v>243</v>
      </c>
      <c r="N509" s="68" t="s">
        <v>1866</v>
      </c>
      <c r="O509" s="69" t="s">
        <v>1867</v>
      </c>
      <c r="P509" s="65" t="s">
        <v>1868</v>
      </c>
      <c r="Q509" s="65" t="s">
        <v>1869</v>
      </c>
      <c r="R509" s="65" t="s">
        <v>1870</v>
      </c>
      <c r="S509" s="65" t="s">
        <v>1871</v>
      </c>
      <c r="T509" s="65" t="s">
        <v>1872</v>
      </c>
      <c r="U509" s="70" t="s">
        <v>1873</v>
      </c>
      <c r="V509" s="71"/>
      <c r="W509" s="72"/>
      <c r="X509" s="73"/>
      <c r="Y509" s="74"/>
      <c r="Z509" s="74"/>
      <c r="AA509" s="75" t="str">
        <f t="shared" si="7"/>
        <v/>
      </c>
      <c r="AB509" s="70"/>
      <c r="AC509" s="70" t="s">
        <v>552</v>
      </c>
      <c r="AD509" s="70"/>
      <c r="AE509" s="70" t="s">
        <v>1874</v>
      </c>
      <c r="AF509" s="76" t="s">
        <v>63</v>
      </c>
      <c r="AG509" s="65" t="s">
        <v>1210</v>
      </c>
    </row>
    <row r="510" spans="1:33" s="78" customFormat="1" ht="50.25" customHeight="1" x14ac:dyDescent="0.25">
      <c r="A510" s="61" t="s">
        <v>1861</v>
      </c>
      <c r="B510" s="62">
        <v>72141400</v>
      </c>
      <c r="C510" s="63" t="s">
        <v>1875</v>
      </c>
      <c r="D510" s="64">
        <v>43098</v>
      </c>
      <c r="E510" s="65" t="s">
        <v>1863</v>
      </c>
      <c r="F510" s="66" t="s">
        <v>576</v>
      </c>
      <c r="G510" s="65" t="s">
        <v>48</v>
      </c>
      <c r="H510" s="67">
        <v>945095653</v>
      </c>
      <c r="I510" s="67">
        <v>945095653</v>
      </c>
      <c r="J510" s="66" t="s">
        <v>49</v>
      </c>
      <c r="K510" s="66" t="s">
        <v>50</v>
      </c>
      <c r="L510" s="62" t="s">
        <v>1876</v>
      </c>
      <c r="M510" s="62" t="s">
        <v>243</v>
      </c>
      <c r="N510" s="68" t="s">
        <v>1877</v>
      </c>
      <c r="O510" s="69" t="s">
        <v>1878</v>
      </c>
      <c r="P510" s="65" t="s">
        <v>1879</v>
      </c>
      <c r="Q510" s="65" t="s">
        <v>1880</v>
      </c>
      <c r="R510" s="65" t="s">
        <v>1881</v>
      </c>
      <c r="S510" s="65">
        <v>230003001</v>
      </c>
      <c r="T510" s="65" t="s">
        <v>1880</v>
      </c>
      <c r="U510" s="70" t="s">
        <v>1882</v>
      </c>
      <c r="V510" s="71">
        <v>7747</v>
      </c>
      <c r="W510" s="72">
        <v>20282</v>
      </c>
      <c r="X510" s="73">
        <v>43098</v>
      </c>
      <c r="Y510" s="74" t="s">
        <v>1883</v>
      </c>
      <c r="Z510" s="74">
        <v>4600008073</v>
      </c>
      <c r="AA510" s="75">
        <f t="shared" si="7"/>
        <v>1</v>
      </c>
      <c r="AB510" s="70" t="s">
        <v>1884</v>
      </c>
      <c r="AC510" s="70" t="s">
        <v>61</v>
      </c>
      <c r="AD510" s="70"/>
      <c r="AE510" s="70" t="s">
        <v>1885</v>
      </c>
      <c r="AF510" s="76" t="s">
        <v>63</v>
      </c>
      <c r="AG510" s="65" t="s">
        <v>1210</v>
      </c>
    </row>
    <row r="511" spans="1:33" s="78" customFormat="1" ht="50.25" customHeight="1" x14ac:dyDescent="0.25">
      <c r="A511" s="61" t="s">
        <v>1861</v>
      </c>
      <c r="B511" s="62">
        <v>72141400</v>
      </c>
      <c r="C511" s="63" t="s">
        <v>1886</v>
      </c>
      <c r="D511" s="64">
        <v>43050</v>
      </c>
      <c r="E511" s="65" t="s">
        <v>925</v>
      </c>
      <c r="F511" s="66" t="s">
        <v>576</v>
      </c>
      <c r="G511" s="65" t="s">
        <v>48</v>
      </c>
      <c r="H511" s="67">
        <v>591652000</v>
      </c>
      <c r="I511" s="67">
        <v>241260800</v>
      </c>
      <c r="J511" s="66" t="s">
        <v>49</v>
      </c>
      <c r="K511" s="66" t="s">
        <v>50</v>
      </c>
      <c r="L511" s="62" t="s">
        <v>1865</v>
      </c>
      <c r="M511" s="62" t="s">
        <v>1887</v>
      </c>
      <c r="N511" s="68" t="s">
        <v>1866</v>
      </c>
      <c r="O511" s="69" t="s">
        <v>1867</v>
      </c>
      <c r="P511" s="65" t="s">
        <v>1868</v>
      </c>
      <c r="Q511" s="65" t="s">
        <v>1880</v>
      </c>
      <c r="R511" s="65" t="s">
        <v>1881</v>
      </c>
      <c r="S511" s="65">
        <v>230003001</v>
      </c>
      <c r="T511" s="65" t="s">
        <v>1880</v>
      </c>
      <c r="U511" s="70" t="s">
        <v>1882</v>
      </c>
      <c r="V511" s="71"/>
      <c r="W511" s="72"/>
      <c r="X511" s="73"/>
      <c r="Y511" s="74"/>
      <c r="Z511" s="74"/>
      <c r="AA511" s="75" t="str">
        <f t="shared" si="7"/>
        <v/>
      </c>
      <c r="AB511" s="70"/>
      <c r="AC511" s="70" t="s">
        <v>552</v>
      </c>
      <c r="AD511" s="70"/>
      <c r="AE511" s="70" t="s">
        <v>1874</v>
      </c>
      <c r="AF511" s="76" t="s">
        <v>63</v>
      </c>
      <c r="AG511" s="65" t="s">
        <v>1210</v>
      </c>
    </row>
    <row r="512" spans="1:33" s="78" customFormat="1" ht="50.25" customHeight="1" x14ac:dyDescent="0.25">
      <c r="A512" s="61" t="s">
        <v>1861</v>
      </c>
      <c r="B512" s="62">
        <v>72141400</v>
      </c>
      <c r="C512" s="63" t="s">
        <v>1888</v>
      </c>
      <c r="D512" s="64">
        <v>43282</v>
      </c>
      <c r="E512" s="65" t="s">
        <v>1863</v>
      </c>
      <c r="F512" s="66" t="s">
        <v>81</v>
      </c>
      <c r="G512" s="65" t="s">
        <v>48</v>
      </c>
      <c r="H512" s="67">
        <v>360000000</v>
      </c>
      <c r="I512" s="67">
        <v>360000000</v>
      </c>
      <c r="J512" s="66" t="s">
        <v>76</v>
      </c>
      <c r="K512" s="66" t="s">
        <v>1864</v>
      </c>
      <c r="L512" s="62" t="s">
        <v>1889</v>
      </c>
      <c r="M512" s="62" t="s">
        <v>1887</v>
      </c>
      <c r="N512" s="68" t="s">
        <v>1890</v>
      </c>
      <c r="O512" s="69" t="s">
        <v>1891</v>
      </c>
      <c r="P512" s="65" t="s">
        <v>1879</v>
      </c>
      <c r="Q512" s="65" t="s">
        <v>1880</v>
      </c>
      <c r="R512" s="65" t="s">
        <v>1881</v>
      </c>
      <c r="S512" s="65">
        <v>230003001</v>
      </c>
      <c r="T512" s="65" t="s">
        <v>1880</v>
      </c>
      <c r="U512" s="70" t="s">
        <v>1882</v>
      </c>
      <c r="V512" s="71"/>
      <c r="W512" s="72"/>
      <c r="X512" s="73"/>
      <c r="Y512" s="74"/>
      <c r="Z512" s="74"/>
      <c r="AA512" s="75" t="str">
        <f t="shared" si="7"/>
        <v/>
      </c>
      <c r="AB512" s="70"/>
      <c r="AC512" s="70" t="s">
        <v>552</v>
      </c>
      <c r="AD512" s="70"/>
      <c r="AE512" s="70" t="s">
        <v>1889</v>
      </c>
      <c r="AF512" s="76" t="s">
        <v>63</v>
      </c>
      <c r="AG512" s="65" t="s">
        <v>1210</v>
      </c>
    </row>
    <row r="513" spans="1:33" s="78" customFormat="1" ht="50.25" customHeight="1" x14ac:dyDescent="0.25">
      <c r="A513" s="61" t="s">
        <v>1861</v>
      </c>
      <c r="B513" s="62">
        <v>72141400</v>
      </c>
      <c r="C513" s="63" t="s">
        <v>1892</v>
      </c>
      <c r="D513" s="64">
        <v>43282</v>
      </c>
      <c r="E513" s="65" t="s">
        <v>1863</v>
      </c>
      <c r="F513" s="66" t="s">
        <v>81</v>
      </c>
      <c r="G513" s="65" t="s">
        <v>48</v>
      </c>
      <c r="H513" s="67">
        <v>100000000</v>
      </c>
      <c r="I513" s="67">
        <v>100000000</v>
      </c>
      <c r="J513" s="66" t="s">
        <v>76</v>
      </c>
      <c r="K513" s="66" t="s">
        <v>1864</v>
      </c>
      <c r="L513" s="62" t="s">
        <v>1889</v>
      </c>
      <c r="M513" s="62" t="s">
        <v>1887</v>
      </c>
      <c r="N513" s="68" t="s">
        <v>1890</v>
      </c>
      <c r="O513" s="69" t="s">
        <v>1891</v>
      </c>
      <c r="P513" s="65" t="s">
        <v>1879</v>
      </c>
      <c r="Q513" s="65" t="s">
        <v>1880</v>
      </c>
      <c r="R513" s="65" t="s">
        <v>1881</v>
      </c>
      <c r="S513" s="65">
        <v>230003001</v>
      </c>
      <c r="T513" s="65" t="s">
        <v>1880</v>
      </c>
      <c r="U513" s="70" t="s">
        <v>1882</v>
      </c>
      <c r="V513" s="71"/>
      <c r="W513" s="72"/>
      <c r="X513" s="73"/>
      <c r="Y513" s="74"/>
      <c r="Z513" s="74"/>
      <c r="AA513" s="75" t="str">
        <f t="shared" si="7"/>
        <v/>
      </c>
      <c r="AB513" s="70"/>
      <c r="AC513" s="70" t="s">
        <v>552</v>
      </c>
      <c r="AD513" s="70"/>
      <c r="AE513" s="70" t="s">
        <v>1889</v>
      </c>
      <c r="AF513" s="76" t="s">
        <v>63</v>
      </c>
      <c r="AG513" s="65" t="s">
        <v>1210</v>
      </c>
    </row>
    <row r="514" spans="1:33" s="78" customFormat="1" ht="50.25" customHeight="1" x14ac:dyDescent="0.25">
      <c r="A514" s="61" t="s">
        <v>1861</v>
      </c>
      <c r="B514" s="62">
        <v>72141400</v>
      </c>
      <c r="C514" s="63" t="s">
        <v>1893</v>
      </c>
      <c r="D514" s="64">
        <v>43282</v>
      </c>
      <c r="E514" s="65" t="s">
        <v>1863</v>
      </c>
      <c r="F514" s="66" t="s">
        <v>81</v>
      </c>
      <c r="G514" s="65" t="s">
        <v>48</v>
      </c>
      <c r="H514" s="67">
        <v>150000000</v>
      </c>
      <c r="I514" s="67">
        <v>150000000</v>
      </c>
      <c r="J514" s="66" t="s">
        <v>76</v>
      </c>
      <c r="K514" s="66" t="s">
        <v>1864</v>
      </c>
      <c r="L514" s="62" t="s">
        <v>1889</v>
      </c>
      <c r="M514" s="62" t="s">
        <v>1887</v>
      </c>
      <c r="N514" s="68" t="s">
        <v>1890</v>
      </c>
      <c r="O514" s="69" t="s">
        <v>1891</v>
      </c>
      <c r="P514" s="65" t="s">
        <v>1879</v>
      </c>
      <c r="Q514" s="65" t="s">
        <v>1880</v>
      </c>
      <c r="R514" s="65" t="s">
        <v>1881</v>
      </c>
      <c r="S514" s="65">
        <v>230003001</v>
      </c>
      <c r="T514" s="65" t="s">
        <v>1880</v>
      </c>
      <c r="U514" s="70" t="s">
        <v>1882</v>
      </c>
      <c r="V514" s="71"/>
      <c r="W514" s="72"/>
      <c r="X514" s="73"/>
      <c r="Y514" s="74"/>
      <c r="Z514" s="74"/>
      <c r="AA514" s="75" t="str">
        <f t="shared" si="7"/>
        <v/>
      </c>
      <c r="AB514" s="70"/>
      <c r="AC514" s="70" t="s">
        <v>552</v>
      </c>
      <c r="AD514" s="70"/>
      <c r="AE514" s="70" t="s">
        <v>1889</v>
      </c>
      <c r="AF514" s="76" t="s">
        <v>63</v>
      </c>
      <c r="AG514" s="65" t="s">
        <v>1210</v>
      </c>
    </row>
    <row r="515" spans="1:33" s="78" customFormat="1" ht="50.25" customHeight="1" x14ac:dyDescent="0.25">
      <c r="A515" s="61" t="s">
        <v>1861</v>
      </c>
      <c r="B515" s="62">
        <v>72141400</v>
      </c>
      <c r="C515" s="63" t="s">
        <v>1894</v>
      </c>
      <c r="D515" s="64">
        <v>43282</v>
      </c>
      <c r="E515" s="65" t="s">
        <v>1863</v>
      </c>
      <c r="F515" s="66" t="s">
        <v>81</v>
      </c>
      <c r="G515" s="65" t="s">
        <v>48</v>
      </c>
      <c r="H515" s="67">
        <v>250000000</v>
      </c>
      <c r="I515" s="67">
        <v>250000000</v>
      </c>
      <c r="J515" s="66" t="s">
        <v>76</v>
      </c>
      <c r="K515" s="66" t="s">
        <v>1864</v>
      </c>
      <c r="L515" s="62" t="s">
        <v>1889</v>
      </c>
      <c r="M515" s="62" t="s">
        <v>1887</v>
      </c>
      <c r="N515" s="68" t="s">
        <v>1890</v>
      </c>
      <c r="O515" s="69" t="s">
        <v>1891</v>
      </c>
      <c r="P515" s="65" t="s">
        <v>1879</v>
      </c>
      <c r="Q515" s="65" t="s">
        <v>1880</v>
      </c>
      <c r="R515" s="65" t="s">
        <v>1881</v>
      </c>
      <c r="S515" s="65">
        <v>230003001</v>
      </c>
      <c r="T515" s="65" t="s">
        <v>1880</v>
      </c>
      <c r="U515" s="70" t="s">
        <v>1882</v>
      </c>
      <c r="V515" s="71"/>
      <c r="W515" s="72"/>
      <c r="X515" s="73"/>
      <c r="Y515" s="74"/>
      <c r="Z515" s="74"/>
      <c r="AA515" s="75" t="str">
        <f t="shared" si="7"/>
        <v/>
      </c>
      <c r="AB515" s="70"/>
      <c r="AC515" s="70" t="s">
        <v>552</v>
      </c>
      <c r="AD515" s="70"/>
      <c r="AE515" s="70" t="s">
        <v>1889</v>
      </c>
      <c r="AF515" s="76" t="s">
        <v>63</v>
      </c>
      <c r="AG515" s="65" t="s">
        <v>1210</v>
      </c>
    </row>
    <row r="516" spans="1:33" s="78" customFormat="1" ht="50.25" customHeight="1" x14ac:dyDescent="0.25">
      <c r="A516" s="61" t="s">
        <v>1861</v>
      </c>
      <c r="B516" s="62">
        <v>72141400</v>
      </c>
      <c r="C516" s="63" t="s">
        <v>1895</v>
      </c>
      <c r="D516" s="64">
        <v>43282</v>
      </c>
      <c r="E516" s="65" t="s">
        <v>1863</v>
      </c>
      <c r="F516" s="66" t="s">
        <v>81</v>
      </c>
      <c r="G516" s="65" t="s">
        <v>48</v>
      </c>
      <c r="H516" s="67">
        <f>100000000-100000000</f>
        <v>0</v>
      </c>
      <c r="I516" s="67">
        <v>0</v>
      </c>
      <c r="J516" s="66" t="s">
        <v>76</v>
      </c>
      <c r="K516" s="66" t="s">
        <v>1864</v>
      </c>
      <c r="L516" s="62" t="s">
        <v>1889</v>
      </c>
      <c r="M516" s="62" t="s">
        <v>1887</v>
      </c>
      <c r="N516" s="68" t="s">
        <v>1890</v>
      </c>
      <c r="O516" s="69" t="s">
        <v>1891</v>
      </c>
      <c r="P516" s="65" t="s">
        <v>1879</v>
      </c>
      <c r="Q516" s="65" t="s">
        <v>1880</v>
      </c>
      <c r="R516" s="65" t="s">
        <v>1881</v>
      </c>
      <c r="S516" s="65">
        <v>230003001</v>
      </c>
      <c r="T516" s="65" t="s">
        <v>1880</v>
      </c>
      <c r="U516" s="70" t="s">
        <v>1882</v>
      </c>
      <c r="V516" s="71"/>
      <c r="W516" s="72"/>
      <c r="X516" s="73"/>
      <c r="Y516" s="74"/>
      <c r="Z516" s="74"/>
      <c r="AA516" s="75" t="str">
        <f t="shared" si="7"/>
        <v/>
      </c>
      <c r="AB516" s="70"/>
      <c r="AC516" s="70" t="s">
        <v>552</v>
      </c>
      <c r="AD516" s="70"/>
      <c r="AE516" s="70" t="s">
        <v>1889</v>
      </c>
      <c r="AF516" s="76" t="s">
        <v>63</v>
      </c>
      <c r="AG516" s="65" t="s">
        <v>1210</v>
      </c>
    </row>
    <row r="517" spans="1:33" s="78" customFormat="1" ht="50.25" customHeight="1" x14ac:dyDescent="0.25">
      <c r="A517" s="61" t="s">
        <v>1861</v>
      </c>
      <c r="B517" s="62">
        <v>72141400</v>
      </c>
      <c r="C517" s="63" t="s">
        <v>1896</v>
      </c>
      <c r="D517" s="64">
        <v>43282</v>
      </c>
      <c r="E517" s="65" t="s">
        <v>1863</v>
      </c>
      <c r="F517" s="66" t="s">
        <v>81</v>
      </c>
      <c r="G517" s="65" t="s">
        <v>48</v>
      </c>
      <c r="H517" s="67">
        <v>300000000</v>
      </c>
      <c r="I517" s="67">
        <v>300000000</v>
      </c>
      <c r="J517" s="66" t="s">
        <v>76</v>
      </c>
      <c r="K517" s="66" t="s">
        <v>1864</v>
      </c>
      <c r="L517" s="62" t="s">
        <v>1889</v>
      </c>
      <c r="M517" s="62" t="s">
        <v>1887</v>
      </c>
      <c r="N517" s="68" t="s">
        <v>1890</v>
      </c>
      <c r="O517" s="69" t="s">
        <v>1891</v>
      </c>
      <c r="P517" s="65" t="s">
        <v>1879</v>
      </c>
      <c r="Q517" s="65" t="s">
        <v>1880</v>
      </c>
      <c r="R517" s="65" t="s">
        <v>1881</v>
      </c>
      <c r="S517" s="65">
        <v>230003001</v>
      </c>
      <c r="T517" s="65" t="s">
        <v>1880</v>
      </c>
      <c r="U517" s="70" t="s">
        <v>1882</v>
      </c>
      <c r="V517" s="71"/>
      <c r="W517" s="72"/>
      <c r="X517" s="73"/>
      <c r="Y517" s="74"/>
      <c r="Z517" s="74"/>
      <c r="AA517" s="75" t="str">
        <f t="shared" si="7"/>
        <v/>
      </c>
      <c r="AB517" s="70"/>
      <c r="AC517" s="70" t="s">
        <v>552</v>
      </c>
      <c r="AD517" s="70"/>
      <c r="AE517" s="70" t="s">
        <v>1889</v>
      </c>
      <c r="AF517" s="76" t="s">
        <v>63</v>
      </c>
      <c r="AG517" s="65" t="s">
        <v>1210</v>
      </c>
    </row>
    <row r="518" spans="1:33" s="78" customFormat="1" ht="50.25" customHeight="1" x14ac:dyDescent="0.25">
      <c r="A518" s="61" t="s">
        <v>1861</v>
      </c>
      <c r="B518" s="62">
        <v>78101800</v>
      </c>
      <c r="C518" s="63" t="s">
        <v>1897</v>
      </c>
      <c r="D518" s="64">
        <v>43235</v>
      </c>
      <c r="E518" s="65" t="s">
        <v>1898</v>
      </c>
      <c r="F518" s="66" t="s">
        <v>67</v>
      </c>
      <c r="G518" s="65" t="s">
        <v>48</v>
      </c>
      <c r="H518" s="67">
        <v>120000000</v>
      </c>
      <c r="I518" s="67">
        <v>120000000</v>
      </c>
      <c r="J518" s="66" t="s">
        <v>76</v>
      </c>
      <c r="K518" s="66" t="s">
        <v>1864</v>
      </c>
      <c r="L518" s="62" t="s">
        <v>1899</v>
      </c>
      <c r="M518" s="62" t="s">
        <v>243</v>
      </c>
      <c r="N518" s="68" t="s">
        <v>1900</v>
      </c>
      <c r="O518" s="69" t="s">
        <v>1901</v>
      </c>
      <c r="P518" s="65" t="s">
        <v>1902</v>
      </c>
      <c r="Q518" s="65" t="s">
        <v>1903</v>
      </c>
      <c r="R518" s="65" t="s">
        <v>1904</v>
      </c>
      <c r="S518" s="65">
        <v>220145001</v>
      </c>
      <c r="T518" s="65" t="s">
        <v>1904</v>
      </c>
      <c r="U518" s="70" t="s">
        <v>1904</v>
      </c>
      <c r="V518" s="71">
        <v>8156</v>
      </c>
      <c r="W518" s="72">
        <v>21190</v>
      </c>
      <c r="X518" s="73">
        <v>43235</v>
      </c>
      <c r="Y518" s="74"/>
      <c r="Z518" s="74"/>
      <c r="AA518" s="75">
        <f t="shared" si="7"/>
        <v>0.33</v>
      </c>
      <c r="AB518" s="70"/>
      <c r="AC518" s="70" t="s">
        <v>111</v>
      </c>
      <c r="AD518" s="70"/>
      <c r="AE518" s="70" t="s">
        <v>1899</v>
      </c>
      <c r="AF518" s="76" t="s">
        <v>63</v>
      </c>
      <c r="AG518" s="65" t="s">
        <v>1210</v>
      </c>
    </row>
    <row r="519" spans="1:33" s="78" customFormat="1" ht="50.25" customHeight="1" x14ac:dyDescent="0.25">
      <c r="A519" s="61" t="s">
        <v>1861</v>
      </c>
      <c r="B519" s="62">
        <v>72141400</v>
      </c>
      <c r="C519" s="63" t="s">
        <v>1905</v>
      </c>
      <c r="D519" s="64">
        <v>43282</v>
      </c>
      <c r="E519" s="65" t="s">
        <v>1863</v>
      </c>
      <c r="F519" s="66" t="s">
        <v>81</v>
      </c>
      <c r="G519" s="65" t="s">
        <v>48</v>
      </c>
      <c r="H519" s="67">
        <v>300000000</v>
      </c>
      <c r="I519" s="67">
        <v>300000000</v>
      </c>
      <c r="J519" s="66" t="s">
        <v>76</v>
      </c>
      <c r="K519" s="66" t="s">
        <v>1864</v>
      </c>
      <c r="L519" s="62" t="s">
        <v>1889</v>
      </c>
      <c r="M519" s="62" t="s">
        <v>1887</v>
      </c>
      <c r="N519" s="68" t="s">
        <v>1890</v>
      </c>
      <c r="O519" s="69" t="s">
        <v>1891</v>
      </c>
      <c r="P519" s="65" t="s">
        <v>1879</v>
      </c>
      <c r="Q519" s="65" t="s">
        <v>1880</v>
      </c>
      <c r="R519" s="65" t="s">
        <v>1881</v>
      </c>
      <c r="S519" s="65">
        <v>230003001</v>
      </c>
      <c r="T519" s="65" t="s">
        <v>1880</v>
      </c>
      <c r="U519" s="70" t="s">
        <v>1882</v>
      </c>
      <c r="V519" s="71"/>
      <c r="W519" s="72"/>
      <c r="X519" s="73"/>
      <c r="Y519" s="74"/>
      <c r="Z519" s="74"/>
      <c r="AA519" s="75" t="str">
        <f t="shared" si="7"/>
        <v/>
      </c>
      <c r="AB519" s="70"/>
      <c r="AC519" s="70" t="s">
        <v>552</v>
      </c>
      <c r="AD519" s="70"/>
      <c r="AE519" s="70" t="s">
        <v>1889</v>
      </c>
      <c r="AF519" s="76" t="s">
        <v>63</v>
      </c>
      <c r="AG519" s="65" t="s">
        <v>1210</v>
      </c>
    </row>
    <row r="520" spans="1:33" s="78" customFormat="1" ht="50.25" customHeight="1" x14ac:dyDescent="0.25">
      <c r="A520" s="61" t="s">
        <v>1861</v>
      </c>
      <c r="B520" s="62">
        <v>93131802</v>
      </c>
      <c r="C520" s="63" t="s">
        <v>1906</v>
      </c>
      <c r="D520" s="64">
        <v>43132</v>
      </c>
      <c r="E520" s="65" t="s">
        <v>171</v>
      </c>
      <c r="F520" s="66" t="s">
        <v>67</v>
      </c>
      <c r="G520" s="65" t="s">
        <v>241</v>
      </c>
      <c r="H520" s="67">
        <f>800000000-H524-H518-80000000</f>
        <v>0</v>
      </c>
      <c r="I520" s="67">
        <v>0</v>
      </c>
      <c r="J520" s="66" t="s">
        <v>76</v>
      </c>
      <c r="K520" s="66" t="s">
        <v>68</v>
      </c>
      <c r="L520" s="62" t="s">
        <v>1889</v>
      </c>
      <c r="M520" s="62" t="s">
        <v>1887</v>
      </c>
      <c r="N520" s="68" t="s">
        <v>1907</v>
      </c>
      <c r="O520" s="69" t="s">
        <v>1891</v>
      </c>
      <c r="P520" s="65" t="s">
        <v>1902</v>
      </c>
      <c r="Q520" s="65" t="s">
        <v>1903</v>
      </c>
      <c r="R520" s="65" t="s">
        <v>1904</v>
      </c>
      <c r="S520" s="65">
        <v>220145001</v>
      </c>
      <c r="T520" s="65" t="s">
        <v>1904</v>
      </c>
      <c r="U520" s="70" t="s">
        <v>1904</v>
      </c>
      <c r="V520" s="71"/>
      <c r="W520" s="72"/>
      <c r="X520" s="73"/>
      <c r="Y520" s="74"/>
      <c r="Z520" s="74"/>
      <c r="AA520" s="75" t="str">
        <f t="shared" si="7"/>
        <v/>
      </c>
      <c r="AB520" s="70"/>
      <c r="AC520" s="70" t="s">
        <v>552</v>
      </c>
      <c r="AD520" s="70"/>
      <c r="AE520" s="70" t="s">
        <v>1908</v>
      </c>
      <c r="AF520" s="76" t="s">
        <v>63</v>
      </c>
      <c r="AG520" s="65" t="s">
        <v>1210</v>
      </c>
    </row>
    <row r="521" spans="1:33" s="78" customFormat="1" ht="50.25" customHeight="1" x14ac:dyDescent="0.25">
      <c r="A521" s="61" t="s">
        <v>1861</v>
      </c>
      <c r="B521" s="62">
        <v>93131801</v>
      </c>
      <c r="C521" s="63" t="s">
        <v>1909</v>
      </c>
      <c r="D521" s="64">
        <v>43282</v>
      </c>
      <c r="E521" s="65" t="s">
        <v>814</v>
      </c>
      <c r="F521" s="66" t="s">
        <v>81</v>
      </c>
      <c r="G521" s="65" t="s">
        <v>241</v>
      </c>
      <c r="H521" s="67">
        <f>300000000-110000000-100000000</f>
        <v>90000000</v>
      </c>
      <c r="I521" s="67">
        <v>90000000</v>
      </c>
      <c r="J521" s="66" t="s">
        <v>76</v>
      </c>
      <c r="K521" s="66" t="s">
        <v>68</v>
      </c>
      <c r="L521" s="62" t="s">
        <v>1889</v>
      </c>
      <c r="M521" s="62" t="s">
        <v>1887</v>
      </c>
      <c r="N521" s="68" t="s">
        <v>1907</v>
      </c>
      <c r="O521" s="69" t="s">
        <v>1891</v>
      </c>
      <c r="P521" s="65" t="s">
        <v>1902</v>
      </c>
      <c r="Q521" s="65" t="s">
        <v>1910</v>
      </c>
      <c r="R521" s="65" t="s">
        <v>1904</v>
      </c>
      <c r="S521" s="65">
        <v>220145001</v>
      </c>
      <c r="T521" s="65" t="s">
        <v>1904</v>
      </c>
      <c r="U521" s="70" t="s">
        <v>1904</v>
      </c>
      <c r="V521" s="71"/>
      <c r="W521" s="72"/>
      <c r="X521" s="73"/>
      <c r="Y521" s="74"/>
      <c r="Z521" s="74"/>
      <c r="AA521" s="75" t="str">
        <f t="shared" si="7"/>
        <v/>
      </c>
      <c r="AB521" s="70"/>
      <c r="AC521" s="70" t="s">
        <v>552</v>
      </c>
      <c r="AD521" s="70"/>
      <c r="AE521" s="70" t="s">
        <v>1908</v>
      </c>
      <c r="AF521" s="76" t="s">
        <v>63</v>
      </c>
      <c r="AG521" s="65" t="s">
        <v>1210</v>
      </c>
    </row>
    <row r="522" spans="1:33" s="78" customFormat="1" ht="50.25" customHeight="1" x14ac:dyDescent="0.25">
      <c r="A522" s="61" t="s">
        <v>1861</v>
      </c>
      <c r="B522" s="62">
        <v>93131802</v>
      </c>
      <c r="C522" s="63" t="s">
        <v>1911</v>
      </c>
      <c r="D522" s="64">
        <v>43140</v>
      </c>
      <c r="E522" s="65" t="s">
        <v>852</v>
      </c>
      <c r="F522" s="66" t="s">
        <v>67</v>
      </c>
      <c r="G522" s="65" t="s">
        <v>241</v>
      </c>
      <c r="H522" s="67">
        <v>1000000000</v>
      </c>
      <c r="I522" s="67">
        <v>1000000000</v>
      </c>
      <c r="J522" s="66" t="s">
        <v>49</v>
      </c>
      <c r="K522" s="66" t="s">
        <v>50</v>
      </c>
      <c r="L522" s="62" t="s">
        <v>1912</v>
      </c>
      <c r="M522" s="62" t="s">
        <v>243</v>
      </c>
      <c r="N522" s="68" t="s">
        <v>1913</v>
      </c>
      <c r="O522" s="69" t="s">
        <v>1914</v>
      </c>
      <c r="P522" s="65" t="s">
        <v>1902</v>
      </c>
      <c r="Q522" s="65" t="s">
        <v>1915</v>
      </c>
      <c r="R522" s="65" t="s">
        <v>1904</v>
      </c>
      <c r="S522" s="65">
        <v>220145001</v>
      </c>
      <c r="T522" s="65" t="s">
        <v>1915</v>
      </c>
      <c r="U522" s="70" t="s">
        <v>1915</v>
      </c>
      <c r="V522" s="71">
        <v>7758</v>
      </c>
      <c r="W522" s="72">
        <v>20261</v>
      </c>
      <c r="X522" s="73">
        <v>43140</v>
      </c>
      <c r="Y522" s="74" t="s">
        <v>1916</v>
      </c>
      <c r="Z522" s="74">
        <v>4600008075</v>
      </c>
      <c r="AA522" s="75">
        <f t="shared" si="7"/>
        <v>1</v>
      </c>
      <c r="AB522" s="70" t="s">
        <v>1917</v>
      </c>
      <c r="AC522" s="70" t="s">
        <v>61</v>
      </c>
      <c r="AD522" s="70"/>
      <c r="AE522" s="70" t="s">
        <v>1912</v>
      </c>
      <c r="AF522" s="76" t="s">
        <v>63</v>
      </c>
      <c r="AG522" s="65" t="s">
        <v>1210</v>
      </c>
    </row>
    <row r="523" spans="1:33" s="78" customFormat="1" ht="50.25" customHeight="1" x14ac:dyDescent="0.25">
      <c r="A523" s="61" t="s">
        <v>1861</v>
      </c>
      <c r="B523" s="62">
        <v>93131802</v>
      </c>
      <c r="C523" s="63" t="s">
        <v>1918</v>
      </c>
      <c r="D523" s="64">
        <v>43140</v>
      </c>
      <c r="E523" s="65" t="s">
        <v>852</v>
      </c>
      <c r="F523" s="66" t="s">
        <v>67</v>
      </c>
      <c r="G523" s="65" t="s">
        <v>241</v>
      </c>
      <c r="H523" s="67">
        <v>490000000</v>
      </c>
      <c r="I523" s="67">
        <v>490000000</v>
      </c>
      <c r="J523" s="66" t="s">
        <v>49</v>
      </c>
      <c r="K523" s="66" t="s">
        <v>50</v>
      </c>
      <c r="L523" s="62" t="s">
        <v>1912</v>
      </c>
      <c r="M523" s="62" t="s">
        <v>243</v>
      </c>
      <c r="N523" s="68" t="s">
        <v>1913</v>
      </c>
      <c r="O523" s="69" t="s">
        <v>1914</v>
      </c>
      <c r="P523" s="65" t="s">
        <v>1902</v>
      </c>
      <c r="Q523" s="65" t="s">
        <v>1915</v>
      </c>
      <c r="R523" s="65" t="s">
        <v>1904</v>
      </c>
      <c r="S523" s="65">
        <v>220145001</v>
      </c>
      <c r="T523" s="65" t="s">
        <v>1915</v>
      </c>
      <c r="U523" s="70" t="s">
        <v>1915</v>
      </c>
      <c r="V523" s="71">
        <v>7758</v>
      </c>
      <c r="W523" s="72">
        <v>21725</v>
      </c>
      <c r="X523" s="73">
        <v>43140</v>
      </c>
      <c r="Y523" s="74" t="s">
        <v>1916</v>
      </c>
      <c r="Z523" s="74">
        <v>4600008075</v>
      </c>
      <c r="AA523" s="75">
        <f t="shared" si="7"/>
        <v>1</v>
      </c>
      <c r="AB523" s="70" t="s">
        <v>1917</v>
      </c>
      <c r="AC523" s="70" t="s">
        <v>61</v>
      </c>
      <c r="AD523" s="70"/>
      <c r="AE523" s="70" t="s">
        <v>1912</v>
      </c>
      <c r="AF523" s="76" t="s">
        <v>63</v>
      </c>
      <c r="AG523" s="65" t="s">
        <v>1210</v>
      </c>
    </row>
    <row r="524" spans="1:33" s="78" customFormat="1" ht="50.25" customHeight="1" x14ac:dyDescent="0.25">
      <c r="A524" s="61" t="s">
        <v>1861</v>
      </c>
      <c r="B524" s="62">
        <v>30151500</v>
      </c>
      <c r="C524" s="63" t="s">
        <v>1919</v>
      </c>
      <c r="D524" s="64">
        <v>43221</v>
      </c>
      <c r="E524" s="65" t="s">
        <v>74</v>
      </c>
      <c r="F524" s="66" t="s">
        <v>67</v>
      </c>
      <c r="G524" s="65" t="s">
        <v>241</v>
      </c>
      <c r="H524" s="67">
        <v>600000000</v>
      </c>
      <c r="I524" s="67">
        <v>600000000</v>
      </c>
      <c r="J524" s="66" t="s">
        <v>76</v>
      </c>
      <c r="K524" s="66" t="s">
        <v>68</v>
      </c>
      <c r="L524" s="62" t="s">
        <v>1920</v>
      </c>
      <c r="M524" s="62" t="s">
        <v>243</v>
      </c>
      <c r="N524" s="68" t="s">
        <v>1890</v>
      </c>
      <c r="O524" s="69" t="s">
        <v>1921</v>
      </c>
      <c r="P524" s="65" t="s">
        <v>1902</v>
      </c>
      <c r="Q524" s="65" t="s">
        <v>1915</v>
      </c>
      <c r="R524" s="65" t="s">
        <v>1904</v>
      </c>
      <c r="S524" s="65">
        <v>220145001</v>
      </c>
      <c r="T524" s="65" t="s">
        <v>1915</v>
      </c>
      <c r="U524" s="70" t="s">
        <v>1915</v>
      </c>
      <c r="V524" s="71">
        <v>8221</v>
      </c>
      <c r="W524" s="72">
        <v>21450</v>
      </c>
      <c r="X524" s="73">
        <v>43244</v>
      </c>
      <c r="Y524" s="74"/>
      <c r="Z524" s="74"/>
      <c r="AA524" s="75">
        <f t="shared" ref="AA524:AA587" si="8">+IF(AND(W524="",X524="",Y524="",Z524=""),"",IF(AND(W524&lt;&gt;"",X524="",Y524="",Z524=""),0%,IF(AND(W524&lt;&gt;"",X524&lt;&gt;"",Y524="",Z524=""),33%,IF(AND(W524&lt;&gt;"",X524&lt;&gt;"",Y524&lt;&gt;"",Z524=""),66%,IF(AND(W524&lt;&gt;"",X524&lt;&gt;"",Y524&lt;&gt;"",Z524&lt;&gt;""),100%,"Información incompleta")))))</f>
        <v>0.33</v>
      </c>
      <c r="AB524" s="70"/>
      <c r="AC524" s="70" t="s">
        <v>61</v>
      </c>
      <c r="AD524" s="70"/>
      <c r="AE524" s="70" t="s">
        <v>1920</v>
      </c>
      <c r="AF524" s="76" t="s">
        <v>63</v>
      </c>
      <c r="AG524" s="65" t="s">
        <v>1210</v>
      </c>
    </row>
    <row r="525" spans="1:33" s="78" customFormat="1" ht="50.25" customHeight="1" x14ac:dyDescent="0.25">
      <c r="A525" s="61" t="s">
        <v>1861</v>
      </c>
      <c r="B525" s="62">
        <v>93131802</v>
      </c>
      <c r="C525" s="63" t="s">
        <v>1922</v>
      </c>
      <c r="D525" s="64">
        <v>43282</v>
      </c>
      <c r="E525" s="65" t="s">
        <v>814</v>
      </c>
      <c r="F525" s="66" t="s">
        <v>81</v>
      </c>
      <c r="G525" s="65" t="s">
        <v>241</v>
      </c>
      <c r="H525" s="67">
        <f>300000000-300000000</f>
        <v>0</v>
      </c>
      <c r="I525" s="67">
        <v>0</v>
      </c>
      <c r="J525" s="66" t="s">
        <v>76</v>
      </c>
      <c r="K525" s="66" t="s">
        <v>68</v>
      </c>
      <c r="L525" s="62" t="s">
        <v>1889</v>
      </c>
      <c r="M525" s="62" t="s">
        <v>1887</v>
      </c>
      <c r="N525" s="68" t="s">
        <v>1923</v>
      </c>
      <c r="O525" s="69" t="s">
        <v>1891</v>
      </c>
      <c r="P525" s="65" t="s">
        <v>1902</v>
      </c>
      <c r="Q525" s="65" t="s">
        <v>1924</v>
      </c>
      <c r="R525" s="65" t="s">
        <v>1904</v>
      </c>
      <c r="S525" s="65">
        <v>220145001</v>
      </c>
      <c r="T525" s="65" t="s">
        <v>1904</v>
      </c>
      <c r="U525" s="70" t="s">
        <v>1904</v>
      </c>
      <c r="V525" s="71"/>
      <c r="W525" s="72"/>
      <c r="X525" s="73"/>
      <c r="Y525" s="74"/>
      <c r="Z525" s="74"/>
      <c r="AA525" s="75" t="str">
        <f t="shared" si="8"/>
        <v/>
      </c>
      <c r="AB525" s="70"/>
      <c r="AC525" s="70" t="s">
        <v>552</v>
      </c>
      <c r="AD525" s="70"/>
      <c r="AE525" s="70" t="s">
        <v>1925</v>
      </c>
      <c r="AF525" s="76" t="s">
        <v>63</v>
      </c>
      <c r="AG525" s="65" t="s">
        <v>1210</v>
      </c>
    </row>
    <row r="526" spans="1:33" s="78" customFormat="1" ht="50.25" customHeight="1" x14ac:dyDescent="0.25">
      <c r="A526" s="61" t="s">
        <v>1861</v>
      </c>
      <c r="B526" s="62">
        <v>43231511</v>
      </c>
      <c r="C526" s="63" t="s">
        <v>1926</v>
      </c>
      <c r="D526" s="64">
        <v>43282</v>
      </c>
      <c r="E526" s="65" t="s">
        <v>814</v>
      </c>
      <c r="F526" s="66" t="s">
        <v>81</v>
      </c>
      <c r="G526" s="65" t="s">
        <v>241</v>
      </c>
      <c r="H526" s="67">
        <v>100000000</v>
      </c>
      <c r="I526" s="67">
        <v>100000000</v>
      </c>
      <c r="J526" s="66" t="s">
        <v>76</v>
      </c>
      <c r="K526" s="66" t="s">
        <v>1864</v>
      </c>
      <c r="L526" s="62" t="s">
        <v>1889</v>
      </c>
      <c r="M526" s="62" t="s">
        <v>1887</v>
      </c>
      <c r="N526" s="68" t="s">
        <v>1927</v>
      </c>
      <c r="O526" s="69" t="s">
        <v>1891</v>
      </c>
      <c r="P526" s="65" t="s">
        <v>1928</v>
      </c>
      <c r="Q526" s="65" t="s">
        <v>1929</v>
      </c>
      <c r="R526" s="65" t="s">
        <v>1930</v>
      </c>
      <c r="S526" s="65">
        <v>230000001</v>
      </c>
      <c r="T526" s="65" t="s">
        <v>1931</v>
      </c>
      <c r="U526" s="70" t="s">
        <v>1932</v>
      </c>
      <c r="V526" s="71"/>
      <c r="W526" s="72"/>
      <c r="X526" s="73"/>
      <c r="Y526" s="74"/>
      <c r="Z526" s="74"/>
      <c r="AA526" s="75" t="str">
        <f t="shared" si="8"/>
        <v/>
      </c>
      <c r="AB526" s="70"/>
      <c r="AC526" s="70" t="s">
        <v>552</v>
      </c>
      <c r="AD526" s="70"/>
      <c r="AE526" s="70" t="s">
        <v>1933</v>
      </c>
      <c r="AF526" s="76" t="s">
        <v>63</v>
      </c>
      <c r="AG526" s="65" t="s">
        <v>1210</v>
      </c>
    </row>
    <row r="527" spans="1:33" s="78" customFormat="1" ht="50.25" customHeight="1" x14ac:dyDescent="0.25">
      <c r="A527" s="61" t="s">
        <v>1861</v>
      </c>
      <c r="B527" s="62">
        <v>93131801</v>
      </c>
      <c r="C527" s="63" t="s">
        <v>1934</v>
      </c>
      <c r="D527" s="64">
        <v>43282</v>
      </c>
      <c r="E527" s="65" t="s">
        <v>814</v>
      </c>
      <c r="F527" s="66" t="s">
        <v>81</v>
      </c>
      <c r="G527" s="65" t="s">
        <v>241</v>
      </c>
      <c r="H527" s="67">
        <f>500000000-50000000-44921415</f>
        <v>405078585</v>
      </c>
      <c r="I527" s="67">
        <v>405078585</v>
      </c>
      <c r="J527" s="66" t="s">
        <v>76</v>
      </c>
      <c r="K527" s="66" t="s">
        <v>68</v>
      </c>
      <c r="L527" s="62" t="s">
        <v>1889</v>
      </c>
      <c r="M527" s="62" t="s">
        <v>1887</v>
      </c>
      <c r="N527" s="68" t="s">
        <v>1890</v>
      </c>
      <c r="O527" s="69" t="s">
        <v>1891</v>
      </c>
      <c r="P527" s="65" t="s">
        <v>1935</v>
      </c>
      <c r="Q527" s="65" t="s">
        <v>1936</v>
      </c>
      <c r="R527" s="65" t="s">
        <v>1937</v>
      </c>
      <c r="S527" s="65">
        <v>220070001</v>
      </c>
      <c r="T527" s="65" t="s">
        <v>1937</v>
      </c>
      <c r="U527" s="70" t="s">
        <v>1937</v>
      </c>
      <c r="V527" s="71"/>
      <c r="W527" s="72"/>
      <c r="X527" s="73"/>
      <c r="Y527" s="74"/>
      <c r="Z527" s="74"/>
      <c r="AA527" s="75" t="str">
        <f t="shared" si="8"/>
        <v/>
      </c>
      <c r="AB527" s="70"/>
      <c r="AC527" s="70" t="s">
        <v>552</v>
      </c>
      <c r="AD527" s="70"/>
      <c r="AE527" s="70" t="s">
        <v>1938</v>
      </c>
      <c r="AF527" s="76" t="s">
        <v>63</v>
      </c>
      <c r="AG527" s="65" t="s">
        <v>1210</v>
      </c>
    </row>
    <row r="528" spans="1:33" s="78" customFormat="1" ht="50.25" customHeight="1" x14ac:dyDescent="0.25">
      <c r="A528" s="61" t="s">
        <v>1861</v>
      </c>
      <c r="B528" s="62"/>
      <c r="C528" s="63" t="s">
        <v>1939</v>
      </c>
      <c r="D528" s="64"/>
      <c r="E528" s="65"/>
      <c r="F528" s="66"/>
      <c r="G528" s="65" t="s">
        <v>241</v>
      </c>
      <c r="H528" s="67"/>
      <c r="I528" s="67">
        <v>50000000</v>
      </c>
      <c r="J528" s="66" t="s">
        <v>76</v>
      </c>
      <c r="K528" s="66" t="s">
        <v>68</v>
      </c>
      <c r="L528" s="62" t="s">
        <v>1940</v>
      </c>
      <c r="M528" s="62" t="s">
        <v>243</v>
      </c>
      <c r="N528" s="68" t="s">
        <v>1890</v>
      </c>
      <c r="O528" s="69" t="s">
        <v>1941</v>
      </c>
      <c r="P528" s="65" t="s">
        <v>1935</v>
      </c>
      <c r="Q528" s="65" t="s">
        <v>1936</v>
      </c>
      <c r="R528" s="65" t="s">
        <v>1937</v>
      </c>
      <c r="S528" s="65">
        <v>220070001</v>
      </c>
      <c r="T528" s="65" t="s">
        <v>1937</v>
      </c>
      <c r="U528" s="70" t="s">
        <v>1937</v>
      </c>
      <c r="V528" s="71"/>
      <c r="W528" s="72"/>
      <c r="X528" s="73"/>
      <c r="Y528" s="74"/>
      <c r="Z528" s="74"/>
      <c r="AA528" s="75" t="str">
        <f t="shared" si="8"/>
        <v/>
      </c>
      <c r="AB528" s="70"/>
      <c r="AC528" s="70" t="s">
        <v>552</v>
      </c>
      <c r="AD528" s="70"/>
      <c r="AE528" s="70" t="s">
        <v>1940</v>
      </c>
      <c r="AF528" s="76" t="s">
        <v>63</v>
      </c>
      <c r="AG528" s="65" t="s">
        <v>1210</v>
      </c>
    </row>
    <row r="529" spans="1:33" s="78" customFormat="1" ht="50.25" customHeight="1" x14ac:dyDescent="0.25">
      <c r="A529" s="61" t="s">
        <v>1861</v>
      </c>
      <c r="B529" s="62"/>
      <c r="C529" s="63" t="s">
        <v>1942</v>
      </c>
      <c r="D529" s="64"/>
      <c r="E529" s="65"/>
      <c r="F529" s="66"/>
      <c r="G529" s="65" t="s">
        <v>241</v>
      </c>
      <c r="H529" s="67"/>
      <c r="I529" s="67">
        <v>100000000</v>
      </c>
      <c r="J529" s="66" t="s">
        <v>76</v>
      </c>
      <c r="K529" s="66" t="s">
        <v>68</v>
      </c>
      <c r="L529" s="62" t="s">
        <v>1940</v>
      </c>
      <c r="M529" s="62" t="s">
        <v>243</v>
      </c>
      <c r="N529" s="68" t="s">
        <v>1890</v>
      </c>
      <c r="O529" s="69" t="s">
        <v>1941</v>
      </c>
      <c r="P529" s="65" t="s">
        <v>1879</v>
      </c>
      <c r="Q529" s="65" t="s">
        <v>1880</v>
      </c>
      <c r="R529" s="65" t="s">
        <v>1881</v>
      </c>
      <c r="S529" s="65">
        <v>230003001</v>
      </c>
      <c r="T529" s="65" t="s">
        <v>1880</v>
      </c>
      <c r="U529" s="70" t="s">
        <v>1882</v>
      </c>
      <c r="V529" s="71"/>
      <c r="W529" s="72"/>
      <c r="X529" s="73"/>
      <c r="Y529" s="74"/>
      <c r="Z529" s="74"/>
      <c r="AA529" s="75" t="str">
        <f t="shared" si="8"/>
        <v/>
      </c>
      <c r="AB529" s="70"/>
      <c r="AC529" s="70" t="s">
        <v>552</v>
      </c>
      <c r="AD529" s="70"/>
      <c r="AE529" s="70" t="s">
        <v>1940</v>
      </c>
      <c r="AF529" s="76" t="s">
        <v>63</v>
      </c>
      <c r="AG529" s="65" t="s">
        <v>1210</v>
      </c>
    </row>
    <row r="530" spans="1:33" s="78" customFormat="1" ht="50.25" customHeight="1" x14ac:dyDescent="0.25">
      <c r="A530" s="61" t="s">
        <v>1861</v>
      </c>
      <c r="B530" s="62"/>
      <c r="C530" s="63" t="s">
        <v>1942</v>
      </c>
      <c r="D530" s="64"/>
      <c r="E530" s="65"/>
      <c r="F530" s="66"/>
      <c r="G530" s="65" t="s">
        <v>241</v>
      </c>
      <c r="H530" s="67"/>
      <c r="I530" s="67">
        <v>100000000</v>
      </c>
      <c r="J530" s="66" t="s">
        <v>76</v>
      </c>
      <c r="K530" s="66" t="s">
        <v>68</v>
      </c>
      <c r="L530" s="62" t="s">
        <v>1940</v>
      </c>
      <c r="M530" s="62" t="s">
        <v>243</v>
      </c>
      <c r="N530" s="68" t="s">
        <v>1890</v>
      </c>
      <c r="O530" s="69" t="s">
        <v>1941</v>
      </c>
      <c r="P530" s="65" t="s">
        <v>1902</v>
      </c>
      <c r="Q530" s="65" t="s">
        <v>1924</v>
      </c>
      <c r="R530" s="65" t="s">
        <v>1904</v>
      </c>
      <c r="S530" s="65">
        <v>220145001</v>
      </c>
      <c r="T530" s="65" t="s">
        <v>1904</v>
      </c>
      <c r="U530" s="70" t="s">
        <v>1904</v>
      </c>
      <c r="V530" s="71"/>
      <c r="W530" s="72"/>
      <c r="X530" s="73"/>
      <c r="Y530" s="74"/>
      <c r="Z530" s="74"/>
      <c r="AA530" s="75" t="str">
        <f t="shared" si="8"/>
        <v/>
      </c>
      <c r="AB530" s="70"/>
      <c r="AC530" s="70" t="s">
        <v>552</v>
      </c>
      <c r="AD530" s="70"/>
      <c r="AE530" s="70" t="s">
        <v>1940</v>
      </c>
      <c r="AF530" s="76" t="s">
        <v>63</v>
      </c>
      <c r="AG530" s="65" t="s">
        <v>1210</v>
      </c>
    </row>
    <row r="531" spans="1:33" s="78" customFormat="1" ht="50.25" customHeight="1" x14ac:dyDescent="0.25">
      <c r="A531" s="61" t="s">
        <v>1861</v>
      </c>
      <c r="B531" s="62"/>
      <c r="C531" s="63" t="s">
        <v>1943</v>
      </c>
      <c r="D531" s="64"/>
      <c r="E531" s="65"/>
      <c r="F531" s="66"/>
      <c r="G531" s="65" t="s">
        <v>241</v>
      </c>
      <c r="H531" s="67"/>
      <c r="I531" s="67">
        <v>44921415</v>
      </c>
      <c r="J531" s="66" t="s">
        <v>76</v>
      </c>
      <c r="K531" s="66" t="s">
        <v>68</v>
      </c>
      <c r="L531" s="62" t="s">
        <v>1944</v>
      </c>
      <c r="M531" s="62" t="s">
        <v>243</v>
      </c>
      <c r="N531" s="68" t="s">
        <v>1945</v>
      </c>
      <c r="O531" s="69" t="s">
        <v>1946</v>
      </c>
      <c r="P531" s="65" t="s">
        <v>1935</v>
      </c>
      <c r="Q531" s="65" t="s">
        <v>1936</v>
      </c>
      <c r="R531" s="65" t="s">
        <v>1937</v>
      </c>
      <c r="S531" s="65">
        <v>220070001</v>
      </c>
      <c r="T531" s="65" t="s">
        <v>1937</v>
      </c>
      <c r="U531" s="70" t="s">
        <v>1937</v>
      </c>
      <c r="V531" s="71"/>
      <c r="W531" s="72"/>
      <c r="X531" s="73"/>
      <c r="Y531" s="74"/>
      <c r="Z531" s="74"/>
      <c r="AA531" s="75" t="str">
        <f t="shared" si="8"/>
        <v/>
      </c>
      <c r="AB531" s="70"/>
      <c r="AC531" s="70" t="s">
        <v>552</v>
      </c>
      <c r="AD531" s="70"/>
      <c r="AE531" s="70" t="s">
        <v>1947</v>
      </c>
      <c r="AF531" s="76" t="s">
        <v>63</v>
      </c>
      <c r="AG531" s="65" t="s">
        <v>1210</v>
      </c>
    </row>
    <row r="532" spans="1:33" s="78" customFormat="1" ht="50.25" customHeight="1" x14ac:dyDescent="0.25">
      <c r="A532" s="61" t="s">
        <v>1861</v>
      </c>
      <c r="B532" s="62">
        <v>78111502</v>
      </c>
      <c r="C532" s="63" t="s">
        <v>1948</v>
      </c>
      <c r="D532" s="64">
        <v>43101</v>
      </c>
      <c r="E532" s="65" t="s">
        <v>855</v>
      </c>
      <c r="F532" s="66" t="s">
        <v>67</v>
      </c>
      <c r="G532" s="65" t="s">
        <v>241</v>
      </c>
      <c r="H532" s="67">
        <v>200000000</v>
      </c>
      <c r="I532" s="67">
        <v>200000000</v>
      </c>
      <c r="J532" s="66" t="s">
        <v>76</v>
      </c>
      <c r="K532" s="66" t="s">
        <v>68</v>
      </c>
      <c r="L532" s="62" t="s">
        <v>1889</v>
      </c>
      <c r="M532" s="62" t="s">
        <v>1887</v>
      </c>
      <c r="N532" s="68" t="s">
        <v>1890</v>
      </c>
      <c r="O532" s="69" t="s">
        <v>1891</v>
      </c>
      <c r="P532" s="65"/>
      <c r="Q532" s="65"/>
      <c r="R532" s="65"/>
      <c r="S532" s="65"/>
      <c r="T532" s="65"/>
      <c r="U532" s="70"/>
      <c r="V532" s="71"/>
      <c r="W532" s="72"/>
      <c r="X532" s="73"/>
      <c r="Y532" s="74"/>
      <c r="Z532" s="74"/>
      <c r="AA532" s="75" t="str">
        <f t="shared" si="8"/>
        <v/>
      </c>
      <c r="AB532" s="70"/>
      <c r="AC532" s="70" t="s">
        <v>552</v>
      </c>
      <c r="AD532" s="70"/>
      <c r="AE532" s="70" t="s">
        <v>1949</v>
      </c>
      <c r="AF532" s="76" t="s">
        <v>63</v>
      </c>
      <c r="AG532" s="65" t="s">
        <v>1210</v>
      </c>
    </row>
    <row r="533" spans="1:33" s="78" customFormat="1" ht="50.25" customHeight="1" x14ac:dyDescent="0.25">
      <c r="A533" s="61" t="s">
        <v>1861</v>
      </c>
      <c r="B533" s="62"/>
      <c r="C533" s="63" t="s">
        <v>1950</v>
      </c>
      <c r="D533" s="64">
        <v>43252</v>
      </c>
      <c r="E533" s="65" t="s">
        <v>828</v>
      </c>
      <c r="F533" s="66" t="s">
        <v>47</v>
      </c>
      <c r="G533" s="65" t="s">
        <v>241</v>
      </c>
      <c r="H533" s="67"/>
      <c r="I533" s="67">
        <v>120000000</v>
      </c>
      <c r="J533" s="66" t="s">
        <v>76</v>
      </c>
      <c r="K533" s="66" t="s">
        <v>68</v>
      </c>
      <c r="L533" s="62" t="s">
        <v>1940</v>
      </c>
      <c r="M533" s="62" t="s">
        <v>243</v>
      </c>
      <c r="N533" s="68" t="s">
        <v>1890</v>
      </c>
      <c r="O533" s="69" t="s">
        <v>1941</v>
      </c>
      <c r="P533" s="65"/>
      <c r="Q533" s="65"/>
      <c r="R533" s="65"/>
      <c r="S533" s="65"/>
      <c r="T533" s="65"/>
      <c r="U533" s="70"/>
      <c r="V533" s="71"/>
      <c r="W533" s="72"/>
      <c r="X533" s="73"/>
      <c r="Y533" s="74"/>
      <c r="Z533" s="74"/>
      <c r="AA533" s="75" t="str">
        <f t="shared" si="8"/>
        <v/>
      </c>
      <c r="AB533" s="70"/>
      <c r="AC533" s="70" t="s">
        <v>552</v>
      </c>
      <c r="AD533" s="70"/>
      <c r="AE533" s="70" t="s">
        <v>1940</v>
      </c>
      <c r="AF533" s="76" t="s">
        <v>63</v>
      </c>
      <c r="AG533" s="65" t="s">
        <v>1210</v>
      </c>
    </row>
    <row r="534" spans="1:33" s="78" customFormat="1" ht="50.25" customHeight="1" x14ac:dyDescent="0.25">
      <c r="A534" s="61" t="s">
        <v>1861</v>
      </c>
      <c r="B534" s="62"/>
      <c r="C534" s="63" t="s">
        <v>1951</v>
      </c>
      <c r="D534" s="64">
        <v>43252</v>
      </c>
      <c r="E534" s="65" t="s">
        <v>828</v>
      </c>
      <c r="F534" s="66" t="s">
        <v>47</v>
      </c>
      <c r="G534" s="65" t="s">
        <v>241</v>
      </c>
      <c r="H534" s="67"/>
      <c r="I534" s="67">
        <v>225000000</v>
      </c>
      <c r="J534" s="66" t="s">
        <v>76</v>
      </c>
      <c r="K534" s="66" t="s">
        <v>68</v>
      </c>
      <c r="L534" s="62" t="s">
        <v>1940</v>
      </c>
      <c r="M534" s="62" t="s">
        <v>243</v>
      </c>
      <c r="N534" s="68" t="s">
        <v>1890</v>
      </c>
      <c r="O534" s="69" t="s">
        <v>1941</v>
      </c>
      <c r="P534" s="65"/>
      <c r="Q534" s="65"/>
      <c r="R534" s="65"/>
      <c r="S534" s="65"/>
      <c r="T534" s="65"/>
      <c r="U534" s="70"/>
      <c r="V534" s="71"/>
      <c r="W534" s="72"/>
      <c r="X534" s="73"/>
      <c r="Y534" s="74"/>
      <c r="Z534" s="74"/>
      <c r="AA534" s="75" t="str">
        <f t="shared" si="8"/>
        <v/>
      </c>
      <c r="AB534" s="70"/>
      <c r="AC534" s="70" t="s">
        <v>552</v>
      </c>
      <c r="AD534" s="70"/>
      <c r="AE534" s="70" t="s">
        <v>1940</v>
      </c>
      <c r="AF534" s="76" t="s">
        <v>63</v>
      </c>
      <c r="AG534" s="65" t="s">
        <v>1210</v>
      </c>
    </row>
    <row r="535" spans="1:33" s="78" customFormat="1" ht="50.25" customHeight="1" x14ac:dyDescent="0.25">
      <c r="A535" s="61" t="s">
        <v>1861</v>
      </c>
      <c r="B535" s="62"/>
      <c r="C535" s="63" t="s">
        <v>1952</v>
      </c>
      <c r="D535" s="64">
        <v>43252</v>
      </c>
      <c r="E535" s="65" t="s">
        <v>828</v>
      </c>
      <c r="F535" s="66" t="s">
        <v>47</v>
      </c>
      <c r="G535" s="65" t="s">
        <v>241</v>
      </c>
      <c r="H535" s="67"/>
      <c r="I535" s="67">
        <v>30107952</v>
      </c>
      <c r="J535" s="66" t="s">
        <v>76</v>
      </c>
      <c r="K535" s="66" t="s">
        <v>68</v>
      </c>
      <c r="L535" s="62" t="s">
        <v>1940</v>
      </c>
      <c r="M535" s="62" t="s">
        <v>243</v>
      </c>
      <c r="N535" s="68" t="s">
        <v>1890</v>
      </c>
      <c r="O535" s="69" t="s">
        <v>1941</v>
      </c>
      <c r="P535" s="65"/>
      <c r="Q535" s="65"/>
      <c r="R535" s="65"/>
      <c r="S535" s="65"/>
      <c r="T535" s="65"/>
      <c r="U535" s="70"/>
      <c r="V535" s="71"/>
      <c r="W535" s="72"/>
      <c r="X535" s="73"/>
      <c r="Y535" s="74"/>
      <c r="Z535" s="74"/>
      <c r="AA535" s="75" t="str">
        <f t="shared" si="8"/>
        <v/>
      </c>
      <c r="AB535" s="70"/>
      <c r="AC535" s="70" t="s">
        <v>552</v>
      </c>
      <c r="AD535" s="70"/>
      <c r="AE535" s="70" t="s">
        <v>1940</v>
      </c>
      <c r="AF535" s="76" t="s">
        <v>63</v>
      </c>
      <c r="AG535" s="65" t="s">
        <v>1210</v>
      </c>
    </row>
    <row r="536" spans="1:33" s="78" customFormat="1" ht="50.25" customHeight="1" x14ac:dyDescent="0.25">
      <c r="A536" s="61" t="s">
        <v>1861</v>
      </c>
      <c r="B536" s="62"/>
      <c r="C536" s="63" t="s">
        <v>1953</v>
      </c>
      <c r="D536" s="64">
        <v>43101</v>
      </c>
      <c r="E536" s="65" t="s">
        <v>855</v>
      </c>
      <c r="F536" s="66" t="s">
        <v>576</v>
      </c>
      <c r="G536" s="65" t="s">
        <v>241</v>
      </c>
      <c r="H536" s="67">
        <v>1662341505</v>
      </c>
      <c r="I536" s="67">
        <v>1662341505</v>
      </c>
      <c r="J536" s="66" t="s">
        <v>76</v>
      </c>
      <c r="K536" s="66" t="s">
        <v>1864</v>
      </c>
      <c r="L536" s="62" t="s">
        <v>1944</v>
      </c>
      <c r="M536" s="62" t="s">
        <v>243</v>
      </c>
      <c r="N536" s="68" t="s">
        <v>1945</v>
      </c>
      <c r="O536" s="69" t="s">
        <v>1946</v>
      </c>
      <c r="P536" s="65"/>
      <c r="Q536" s="65"/>
      <c r="R536" s="65"/>
      <c r="S536" s="65"/>
      <c r="T536" s="65"/>
      <c r="U536" s="70"/>
      <c r="V536" s="71"/>
      <c r="W536" s="72"/>
      <c r="X536" s="73"/>
      <c r="Y536" s="74"/>
      <c r="Z536" s="74"/>
      <c r="AA536" s="75" t="str">
        <f t="shared" si="8"/>
        <v/>
      </c>
      <c r="AB536" s="70"/>
      <c r="AC536" s="70" t="s">
        <v>61</v>
      </c>
      <c r="AD536" s="70"/>
      <c r="AE536" s="70" t="s">
        <v>1947</v>
      </c>
      <c r="AF536" s="76" t="s">
        <v>63</v>
      </c>
      <c r="AG536" s="65" t="s">
        <v>1210</v>
      </c>
    </row>
    <row r="537" spans="1:33" s="78" customFormat="1" ht="50.25" customHeight="1" x14ac:dyDescent="0.25">
      <c r="A537" s="61" t="s">
        <v>1954</v>
      </c>
      <c r="B537" s="62">
        <v>43231501</v>
      </c>
      <c r="C537" s="63" t="s">
        <v>1955</v>
      </c>
      <c r="D537" s="64">
        <v>43101</v>
      </c>
      <c r="E537" s="65" t="s">
        <v>66</v>
      </c>
      <c r="F537" s="66" t="s">
        <v>220</v>
      </c>
      <c r="G537" s="65" t="s">
        <v>241</v>
      </c>
      <c r="H537" s="67">
        <v>220000000</v>
      </c>
      <c r="I537" s="67" t="e">
        <f>[5]!Tabla24[[#This Row],[Valor total estimado]]</f>
        <v>#REF!</v>
      </c>
      <c r="J537" s="66" t="s">
        <v>76</v>
      </c>
      <c r="K537" s="66" t="s">
        <v>68</v>
      </c>
      <c r="L537" s="62" t="s">
        <v>1956</v>
      </c>
      <c r="M537" s="62" t="s">
        <v>1957</v>
      </c>
      <c r="N537" s="68">
        <v>3837020</v>
      </c>
      <c r="O537" s="69" t="s">
        <v>1958</v>
      </c>
      <c r="P537" s="65"/>
      <c r="Q537" s="65"/>
      <c r="R537" s="65"/>
      <c r="S537" s="65"/>
      <c r="T537" s="65"/>
      <c r="U537" s="70"/>
      <c r="V537" s="71"/>
      <c r="W537" s="72"/>
      <c r="X537" s="73"/>
      <c r="Y537" s="74"/>
      <c r="Z537" s="74"/>
      <c r="AA537" s="75" t="str">
        <f t="shared" si="8"/>
        <v/>
      </c>
      <c r="AB537" s="70"/>
      <c r="AC537" s="70"/>
      <c r="AD537" s="70"/>
      <c r="AE537" s="70" t="s">
        <v>1959</v>
      </c>
      <c r="AF537" s="76" t="s">
        <v>63</v>
      </c>
      <c r="AG537" s="65"/>
    </row>
    <row r="538" spans="1:33" s="78" customFormat="1" ht="50.25" customHeight="1" x14ac:dyDescent="0.25">
      <c r="A538" s="61" t="s">
        <v>1954</v>
      </c>
      <c r="B538" s="62">
        <v>80111700</v>
      </c>
      <c r="C538" s="63" t="s">
        <v>1960</v>
      </c>
      <c r="D538" s="64">
        <v>43132</v>
      </c>
      <c r="E538" s="65" t="s">
        <v>66</v>
      </c>
      <c r="F538" s="66" t="s">
        <v>75</v>
      </c>
      <c r="G538" s="65" t="s">
        <v>241</v>
      </c>
      <c r="H538" s="67">
        <v>73920000</v>
      </c>
      <c r="I538" s="67" t="e">
        <f>[5]!Tabla24[[#This Row],[Valor total estimado]]</f>
        <v>#REF!</v>
      </c>
      <c r="J538" s="66" t="s">
        <v>76</v>
      </c>
      <c r="K538" s="66" t="s">
        <v>68</v>
      </c>
      <c r="L538" s="62" t="s">
        <v>1956</v>
      </c>
      <c r="M538" s="62" t="s">
        <v>1957</v>
      </c>
      <c r="N538" s="68">
        <v>3837020</v>
      </c>
      <c r="O538" s="69" t="s">
        <v>1958</v>
      </c>
      <c r="P538" s="65"/>
      <c r="Q538" s="65"/>
      <c r="R538" s="65"/>
      <c r="S538" s="65"/>
      <c r="T538" s="65"/>
      <c r="U538" s="70"/>
      <c r="V538" s="71"/>
      <c r="W538" s="72"/>
      <c r="X538" s="73"/>
      <c r="Y538" s="74"/>
      <c r="Z538" s="74"/>
      <c r="AA538" s="75" t="str">
        <f t="shared" si="8"/>
        <v/>
      </c>
      <c r="AB538" s="70"/>
      <c r="AC538" s="70"/>
      <c r="AD538" s="70"/>
      <c r="AE538" s="70" t="s">
        <v>1961</v>
      </c>
      <c r="AF538" s="76" t="s">
        <v>63</v>
      </c>
      <c r="AG538" s="65"/>
    </row>
    <row r="539" spans="1:33" s="78" customFormat="1" ht="50.25" customHeight="1" x14ac:dyDescent="0.25">
      <c r="A539" s="61" t="s">
        <v>1954</v>
      </c>
      <c r="B539" s="62">
        <v>80111700</v>
      </c>
      <c r="C539" s="63" t="s">
        <v>1962</v>
      </c>
      <c r="D539" s="64">
        <v>43101</v>
      </c>
      <c r="E539" s="65" t="s">
        <v>66</v>
      </c>
      <c r="F539" s="66" t="s">
        <v>97</v>
      </c>
      <c r="G539" s="65" t="s">
        <v>241</v>
      </c>
      <c r="H539" s="67">
        <f>52000000+52000000</f>
        <v>104000000</v>
      </c>
      <c r="I539" s="67" t="e">
        <f>[5]!Tabla24[[#This Row],[Valor total estimado]]</f>
        <v>#REF!</v>
      </c>
      <c r="J539" s="66" t="s">
        <v>76</v>
      </c>
      <c r="K539" s="66" t="s">
        <v>68</v>
      </c>
      <c r="L539" s="62" t="s">
        <v>1956</v>
      </c>
      <c r="M539" s="62" t="s">
        <v>1957</v>
      </c>
      <c r="N539" s="68">
        <v>3837020</v>
      </c>
      <c r="O539" s="69" t="s">
        <v>1958</v>
      </c>
      <c r="P539" s="65"/>
      <c r="Q539" s="65"/>
      <c r="R539" s="65"/>
      <c r="S539" s="65"/>
      <c r="T539" s="65"/>
      <c r="U539" s="70"/>
      <c r="V539" s="71"/>
      <c r="W539" s="72"/>
      <c r="X539" s="73"/>
      <c r="Y539" s="74"/>
      <c r="Z539" s="74"/>
      <c r="AA539" s="75" t="str">
        <f t="shared" si="8"/>
        <v/>
      </c>
      <c r="AB539" s="70"/>
      <c r="AC539" s="70"/>
      <c r="AD539" s="70"/>
      <c r="AE539" s="70" t="s">
        <v>1963</v>
      </c>
      <c r="AF539" s="76" t="s">
        <v>63</v>
      </c>
      <c r="AG539" s="65"/>
    </row>
    <row r="540" spans="1:33" s="78" customFormat="1" ht="50.25" customHeight="1" x14ac:dyDescent="0.25">
      <c r="A540" s="61" t="s">
        <v>1954</v>
      </c>
      <c r="B540" s="62" t="s">
        <v>1964</v>
      </c>
      <c r="C540" s="63" t="s">
        <v>1965</v>
      </c>
      <c r="D540" s="64">
        <v>42948</v>
      </c>
      <c r="E540" s="65" t="s">
        <v>66</v>
      </c>
      <c r="F540" s="66" t="s">
        <v>220</v>
      </c>
      <c r="G540" s="65" t="s">
        <v>241</v>
      </c>
      <c r="H540" s="67">
        <f>105227353+105227353+105227353</f>
        <v>315682059</v>
      </c>
      <c r="I540" s="67">
        <v>315682059</v>
      </c>
      <c r="J540" s="66" t="s">
        <v>49</v>
      </c>
      <c r="K540" s="66" t="s">
        <v>50</v>
      </c>
      <c r="L540" s="62" t="s">
        <v>1956</v>
      </c>
      <c r="M540" s="62" t="s">
        <v>1957</v>
      </c>
      <c r="N540" s="68">
        <v>3837020</v>
      </c>
      <c r="O540" s="69" t="s">
        <v>1958</v>
      </c>
      <c r="P540" s="65"/>
      <c r="Q540" s="65"/>
      <c r="R540" s="65"/>
      <c r="S540" s="65"/>
      <c r="T540" s="65"/>
      <c r="U540" s="70"/>
      <c r="V540" s="71">
        <v>7481</v>
      </c>
      <c r="W540" s="72" t="s">
        <v>1966</v>
      </c>
      <c r="X540" s="73">
        <v>42976</v>
      </c>
      <c r="Y540" s="74">
        <v>2017060103039</v>
      </c>
      <c r="Z540" s="74">
        <v>4600007552</v>
      </c>
      <c r="AA540" s="75">
        <f t="shared" si="8"/>
        <v>1</v>
      </c>
      <c r="AB540" s="70" t="s">
        <v>1967</v>
      </c>
      <c r="AC540" s="70" t="s">
        <v>61</v>
      </c>
      <c r="AD540" s="70"/>
      <c r="AE540" s="70" t="s">
        <v>1968</v>
      </c>
      <c r="AF540" s="76" t="s">
        <v>63</v>
      </c>
      <c r="AG540" s="65"/>
    </row>
    <row r="541" spans="1:33" s="78" customFormat="1" ht="50.25" customHeight="1" x14ac:dyDescent="0.25">
      <c r="A541" s="61" t="s">
        <v>1954</v>
      </c>
      <c r="B541" s="62">
        <v>92101501</v>
      </c>
      <c r="C541" s="63" t="s">
        <v>1969</v>
      </c>
      <c r="D541" s="64">
        <v>43009</v>
      </c>
      <c r="E541" s="65" t="s">
        <v>1148</v>
      </c>
      <c r="F541" s="66" t="s">
        <v>150</v>
      </c>
      <c r="G541" s="65" t="s">
        <v>241</v>
      </c>
      <c r="H541" s="67">
        <f>687951942+911936295</f>
        <v>1599888237</v>
      </c>
      <c r="I541" s="67">
        <f>687951942+911936295</f>
        <v>1599888237</v>
      </c>
      <c r="J541" s="66" t="s">
        <v>49</v>
      </c>
      <c r="K541" s="66" t="s">
        <v>50</v>
      </c>
      <c r="L541" s="62" t="s">
        <v>1956</v>
      </c>
      <c r="M541" s="62" t="s">
        <v>1957</v>
      </c>
      <c r="N541" s="68">
        <v>3837020</v>
      </c>
      <c r="O541" s="69" t="s">
        <v>1958</v>
      </c>
      <c r="P541" s="65"/>
      <c r="Q541" s="65"/>
      <c r="R541" s="65"/>
      <c r="S541" s="65"/>
      <c r="T541" s="65"/>
      <c r="U541" s="70"/>
      <c r="V541" s="71">
        <v>7347</v>
      </c>
      <c r="W541" s="72" t="s">
        <v>1970</v>
      </c>
      <c r="X541" s="73">
        <v>42962</v>
      </c>
      <c r="Y541" s="74">
        <v>2017060110237</v>
      </c>
      <c r="Z541" s="74">
        <v>4600007928</v>
      </c>
      <c r="AA541" s="75">
        <f t="shared" si="8"/>
        <v>1</v>
      </c>
      <c r="AB541" s="70" t="s">
        <v>1971</v>
      </c>
      <c r="AC541" s="70" t="s">
        <v>61</v>
      </c>
      <c r="AD541" s="70"/>
      <c r="AE541" s="70" t="s">
        <v>1972</v>
      </c>
      <c r="AF541" s="76" t="s">
        <v>63</v>
      </c>
      <c r="AG541" s="65"/>
    </row>
    <row r="542" spans="1:33" s="78" customFormat="1" ht="50.25" customHeight="1" x14ac:dyDescent="0.25">
      <c r="A542" s="61" t="s">
        <v>1954</v>
      </c>
      <c r="B542" s="62"/>
      <c r="C542" s="63" t="s">
        <v>1973</v>
      </c>
      <c r="D542" s="64">
        <v>43160</v>
      </c>
      <c r="E542" s="65" t="s">
        <v>171</v>
      </c>
      <c r="F542" s="66" t="s">
        <v>75</v>
      </c>
      <c r="G542" s="65" t="s">
        <v>241</v>
      </c>
      <c r="H542" s="67">
        <v>30000000</v>
      </c>
      <c r="I542" s="67" t="e">
        <f>[5]!Tabla24[[#This Row],[Valor total estimado]]</f>
        <v>#REF!</v>
      </c>
      <c r="J542" s="66" t="s">
        <v>76</v>
      </c>
      <c r="K542" s="66" t="s">
        <v>68</v>
      </c>
      <c r="L542" s="62" t="s">
        <v>1956</v>
      </c>
      <c r="M542" s="62" t="s">
        <v>1957</v>
      </c>
      <c r="N542" s="68">
        <v>3837020</v>
      </c>
      <c r="O542" s="69" t="s">
        <v>1958</v>
      </c>
      <c r="P542" s="65"/>
      <c r="Q542" s="65"/>
      <c r="R542" s="65"/>
      <c r="S542" s="65"/>
      <c r="T542" s="65"/>
      <c r="U542" s="70"/>
      <c r="V542" s="71"/>
      <c r="W542" s="72"/>
      <c r="X542" s="73"/>
      <c r="Y542" s="74"/>
      <c r="Z542" s="74"/>
      <c r="AA542" s="75" t="str">
        <f t="shared" si="8"/>
        <v/>
      </c>
      <c r="AB542" s="70"/>
      <c r="AC542" s="70"/>
      <c r="AD542" s="70"/>
      <c r="AE542" s="70" t="s">
        <v>1959</v>
      </c>
      <c r="AF542" s="76" t="s">
        <v>63</v>
      </c>
      <c r="AG542" s="65"/>
    </row>
    <row r="543" spans="1:33" s="78" customFormat="1" ht="50.25" customHeight="1" x14ac:dyDescent="0.25">
      <c r="A543" s="61" t="s">
        <v>1954</v>
      </c>
      <c r="B543" s="62">
        <v>44121600</v>
      </c>
      <c r="C543" s="63" t="s">
        <v>1974</v>
      </c>
      <c r="D543" s="64">
        <v>43101</v>
      </c>
      <c r="E543" s="65" t="s">
        <v>66</v>
      </c>
      <c r="F543" s="66" t="s">
        <v>75</v>
      </c>
      <c r="G543" s="65" t="s">
        <v>241</v>
      </c>
      <c r="H543" s="67">
        <v>29598402</v>
      </c>
      <c r="I543" s="67" t="e">
        <f>[5]!Tabla24[[#This Row],[Valor total estimado]]</f>
        <v>#REF!</v>
      </c>
      <c r="J543" s="66" t="s">
        <v>76</v>
      </c>
      <c r="K543" s="66" t="s">
        <v>68</v>
      </c>
      <c r="L543" s="62" t="s">
        <v>1956</v>
      </c>
      <c r="M543" s="62" t="s">
        <v>1957</v>
      </c>
      <c r="N543" s="68">
        <v>3837020</v>
      </c>
      <c r="O543" s="69" t="s">
        <v>1958</v>
      </c>
      <c r="P543" s="65"/>
      <c r="Q543" s="65"/>
      <c r="R543" s="65"/>
      <c r="S543" s="65"/>
      <c r="T543" s="65"/>
      <c r="U543" s="70"/>
      <c r="V543" s="71"/>
      <c r="W543" s="72">
        <v>21403</v>
      </c>
      <c r="X543" s="73"/>
      <c r="Y543" s="74"/>
      <c r="Z543" s="74"/>
      <c r="AA543" s="75">
        <f t="shared" si="8"/>
        <v>0</v>
      </c>
      <c r="AB543" s="70"/>
      <c r="AC543" s="70"/>
      <c r="AD543" s="70"/>
      <c r="AE543" s="70" t="s">
        <v>1968</v>
      </c>
      <c r="AF543" s="76" t="s">
        <v>63</v>
      </c>
      <c r="AG543" s="65"/>
    </row>
    <row r="544" spans="1:33" s="78" customFormat="1" ht="50.25" customHeight="1" x14ac:dyDescent="0.25">
      <c r="A544" s="61" t="s">
        <v>1954</v>
      </c>
      <c r="B544" s="62">
        <v>15101505</v>
      </c>
      <c r="C544" s="63" t="s">
        <v>1975</v>
      </c>
      <c r="D544" s="64">
        <v>43101</v>
      </c>
      <c r="E544" s="65" t="s">
        <v>66</v>
      </c>
      <c r="F544" s="66" t="s">
        <v>75</v>
      </c>
      <c r="G544" s="65" t="s">
        <v>241</v>
      </c>
      <c r="H544" s="67">
        <v>12597419</v>
      </c>
      <c r="I544" s="67" t="e">
        <f>[5]!Tabla24[[#This Row],[Valor total estimado]]</f>
        <v>#REF!</v>
      </c>
      <c r="J544" s="66" t="s">
        <v>76</v>
      </c>
      <c r="K544" s="66" t="s">
        <v>68</v>
      </c>
      <c r="L544" s="62" t="s">
        <v>1956</v>
      </c>
      <c r="M544" s="62" t="s">
        <v>1957</v>
      </c>
      <c r="N544" s="68">
        <v>3837020</v>
      </c>
      <c r="O544" s="69" t="s">
        <v>1958</v>
      </c>
      <c r="P544" s="65"/>
      <c r="Q544" s="65"/>
      <c r="R544" s="65"/>
      <c r="S544" s="65"/>
      <c r="T544" s="65"/>
      <c r="U544" s="70"/>
      <c r="V544" s="71"/>
      <c r="W544" s="72">
        <v>20875</v>
      </c>
      <c r="X544" s="73"/>
      <c r="Y544" s="74"/>
      <c r="Z544" s="74"/>
      <c r="AA544" s="75">
        <f t="shared" si="8"/>
        <v>0</v>
      </c>
      <c r="AB544" s="70"/>
      <c r="AC544" s="70"/>
      <c r="AD544" s="70"/>
      <c r="AE544" s="70" t="s">
        <v>1976</v>
      </c>
      <c r="AF544" s="76" t="s">
        <v>63</v>
      </c>
      <c r="AG544" s="65"/>
    </row>
    <row r="545" spans="1:33" s="78" customFormat="1" ht="50.25" customHeight="1" x14ac:dyDescent="0.25">
      <c r="A545" s="61" t="s">
        <v>1954</v>
      </c>
      <c r="B545" s="62">
        <v>15101505</v>
      </c>
      <c r="C545" s="63" t="s">
        <v>1977</v>
      </c>
      <c r="D545" s="64">
        <v>43101</v>
      </c>
      <c r="E545" s="65" t="s">
        <v>66</v>
      </c>
      <c r="F545" s="66" t="s">
        <v>75</v>
      </c>
      <c r="G545" s="65" t="s">
        <v>241</v>
      </c>
      <c r="H545" s="67">
        <v>51528347</v>
      </c>
      <c r="I545" s="67" t="e">
        <f>[5]!Tabla24[[#This Row],[Valor total estimado]]</f>
        <v>#REF!</v>
      </c>
      <c r="J545" s="66" t="s">
        <v>76</v>
      </c>
      <c r="K545" s="66" t="s">
        <v>68</v>
      </c>
      <c r="L545" s="62" t="s">
        <v>1956</v>
      </c>
      <c r="M545" s="62" t="s">
        <v>1957</v>
      </c>
      <c r="N545" s="68">
        <v>3837020</v>
      </c>
      <c r="O545" s="69" t="s">
        <v>1958</v>
      </c>
      <c r="P545" s="65"/>
      <c r="Q545" s="65"/>
      <c r="R545" s="65"/>
      <c r="S545" s="65"/>
      <c r="T545" s="65"/>
      <c r="U545" s="70"/>
      <c r="V545" s="71"/>
      <c r="W545" s="72">
        <v>20870</v>
      </c>
      <c r="X545" s="73"/>
      <c r="Y545" s="74"/>
      <c r="Z545" s="74"/>
      <c r="AA545" s="75">
        <f t="shared" si="8"/>
        <v>0</v>
      </c>
      <c r="AB545" s="70"/>
      <c r="AC545" s="70"/>
      <c r="AD545" s="70"/>
      <c r="AE545" s="70" t="s">
        <v>1976</v>
      </c>
      <c r="AF545" s="76" t="s">
        <v>63</v>
      </c>
      <c r="AG545" s="65" t="s">
        <v>1978</v>
      </c>
    </row>
    <row r="546" spans="1:33" s="78" customFormat="1" ht="50.25" customHeight="1" x14ac:dyDescent="0.25">
      <c r="A546" s="61" t="s">
        <v>1954</v>
      </c>
      <c r="B546" s="62">
        <v>81112200</v>
      </c>
      <c r="C546" s="63" t="s">
        <v>1979</v>
      </c>
      <c r="D546" s="64">
        <v>43101</v>
      </c>
      <c r="E546" s="65" t="s">
        <v>66</v>
      </c>
      <c r="F546" s="66" t="s">
        <v>75</v>
      </c>
      <c r="G546" s="65" t="s">
        <v>241</v>
      </c>
      <c r="H546" s="67">
        <v>20000000</v>
      </c>
      <c r="I546" s="67" t="e">
        <f>[5]!Tabla24[[#This Row],[Valor total estimado]]</f>
        <v>#REF!</v>
      </c>
      <c r="J546" s="66" t="s">
        <v>76</v>
      </c>
      <c r="K546" s="66" t="s">
        <v>68</v>
      </c>
      <c r="L546" s="62" t="s">
        <v>1956</v>
      </c>
      <c r="M546" s="62" t="s">
        <v>1957</v>
      </c>
      <c r="N546" s="68">
        <v>3837020</v>
      </c>
      <c r="O546" s="69" t="s">
        <v>1958</v>
      </c>
      <c r="P546" s="65"/>
      <c r="Q546" s="65"/>
      <c r="R546" s="65"/>
      <c r="S546" s="65"/>
      <c r="T546" s="65"/>
      <c r="U546" s="70"/>
      <c r="V546" s="71"/>
      <c r="W546" s="72"/>
      <c r="X546" s="73"/>
      <c r="Y546" s="74"/>
      <c r="Z546" s="74"/>
      <c r="AA546" s="75" t="str">
        <f t="shared" si="8"/>
        <v/>
      </c>
      <c r="AB546" s="70"/>
      <c r="AC546" s="70"/>
      <c r="AD546" s="70"/>
      <c r="AE546" s="70" t="s">
        <v>1959</v>
      </c>
      <c r="AF546" s="76" t="s">
        <v>63</v>
      </c>
      <c r="AG546" s="65"/>
    </row>
    <row r="547" spans="1:33" s="78" customFormat="1" ht="50.25" customHeight="1" x14ac:dyDescent="0.25">
      <c r="A547" s="61" t="s">
        <v>1954</v>
      </c>
      <c r="B547" s="62">
        <v>81112200</v>
      </c>
      <c r="C547" s="63" t="s">
        <v>1980</v>
      </c>
      <c r="D547" s="64">
        <v>43101</v>
      </c>
      <c r="E547" s="65" t="s">
        <v>74</v>
      </c>
      <c r="F547" s="66" t="s">
        <v>75</v>
      </c>
      <c r="G547" s="65" t="s">
        <v>241</v>
      </c>
      <c r="H547" s="67">
        <v>60000000</v>
      </c>
      <c r="I547" s="67" t="e">
        <f>[5]!Tabla24[[#This Row],[Valor total estimado]]</f>
        <v>#REF!</v>
      </c>
      <c r="J547" s="66" t="s">
        <v>76</v>
      </c>
      <c r="K547" s="66" t="s">
        <v>68</v>
      </c>
      <c r="L547" s="62" t="s">
        <v>1956</v>
      </c>
      <c r="M547" s="62" t="s">
        <v>1957</v>
      </c>
      <c r="N547" s="68">
        <v>3837020</v>
      </c>
      <c r="O547" s="69" t="s">
        <v>1958</v>
      </c>
      <c r="P547" s="65"/>
      <c r="Q547" s="65"/>
      <c r="R547" s="65"/>
      <c r="S547" s="65"/>
      <c r="T547" s="65"/>
      <c r="U547" s="70"/>
      <c r="V547" s="71"/>
      <c r="W547" s="72"/>
      <c r="X547" s="73"/>
      <c r="Y547" s="74"/>
      <c r="Z547" s="74"/>
      <c r="AA547" s="75" t="str">
        <f t="shared" si="8"/>
        <v/>
      </c>
      <c r="AB547" s="70"/>
      <c r="AC547" s="70"/>
      <c r="AD547" s="70"/>
      <c r="AE547" s="70" t="s">
        <v>1959</v>
      </c>
      <c r="AF547" s="76" t="s">
        <v>63</v>
      </c>
      <c r="AG547" s="65"/>
    </row>
    <row r="548" spans="1:33" s="78" customFormat="1" ht="50.25" customHeight="1" x14ac:dyDescent="0.25">
      <c r="A548" s="61" t="s">
        <v>1954</v>
      </c>
      <c r="B548" s="62">
        <v>78181507</v>
      </c>
      <c r="C548" s="63" t="s">
        <v>1981</v>
      </c>
      <c r="D548" s="64">
        <v>43101</v>
      </c>
      <c r="E548" s="65" t="s">
        <v>66</v>
      </c>
      <c r="F548" s="66" t="s">
        <v>220</v>
      </c>
      <c r="G548" s="65" t="s">
        <v>241</v>
      </c>
      <c r="H548" s="67">
        <v>141989057.00000003</v>
      </c>
      <c r="I548" s="67" t="e">
        <f>[5]!Tabla24[[#This Row],[Valor total estimado]]</f>
        <v>#REF!</v>
      </c>
      <c r="J548" s="66" t="s">
        <v>76</v>
      </c>
      <c r="K548" s="66" t="s">
        <v>68</v>
      </c>
      <c r="L548" s="62" t="s">
        <v>1956</v>
      </c>
      <c r="M548" s="62" t="s">
        <v>1957</v>
      </c>
      <c r="N548" s="68">
        <v>3837020</v>
      </c>
      <c r="O548" s="69" t="s">
        <v>1958</v>
      </c>
      <c r="P548" s="65"/>
      <c r="Q548" s="65"/>
      <c r="R548" s="65"/>
      <c r="S548" s="65"/>
      <c r="T548" s="65"/>
      <c r="U548" s="70"/>
      <c r="V548" s="71">
        <v>7380</v>
      </c>
      <c r="W548" s="72">
        <v>20885</v>
      </c>
      <c r="X548" s="73"/>
      <c r="Y548" s="74"/>
      <c r="Z548" s="74"/>
      <c r="AA548" s="75">
        <f t="shared" si="8"/>
        <v>0</v>
      </c>
      <c r="AB548" s="70"/>
      <c r="AC548" s="70"/>
      <c r="AD548" s="70"/>
      <c r="AE548" s="70" t="s">
        <v>1976</v>
      </c>
      <c r="AF548" s="76" t="s">
        <v>63</v>
      </c>
      <c r="AG548" s="65"/>
    </row>
    <row r="549" spans="1:33" s="78" customFormat="1" ht="50.25" customHeight="1" x14ac:dyDescent="0.25">
      <c r="A549" s="61" t="s">
        <v>1954</v>
      </c>
      <c r="B549" s="62" t="s">
        <v>1982</v>
      </c>
      <c r="C549" s="63" t="s">
        <v>1983</v>
      </c>
      <c r="D549" s="64">
        <v>43101</v>
      </c>
      <c r="E549" s="65" t="s">
        <v>66</v>
      </c>
      <c r="F549" s="66" t="s">
        <v>75</v>
      </c>
      <c r="G549" s="65" t="s">
        <v>241</v>
      </c>
      <c r="H549" s="67">
        <v>72000000</v>
      </c>
      <c r="I549" s="67" t="e">
        <f>[5]!Tabla24[[#This Row],[Valor total estimado]]</f>
        <v>#REF!</v>
      </c>
      <c r="J549" s="66" t="s">
        <v>76</v>
      </c>
      <c r="K549" s="66" t="s">
        <v>68</v>
      </c>
      <c r="L549" s="62" t="s">
        <v>1956</v>
      </c>
      <c r="M549" s="62" t="s">
        <v>1957</v>
      </c>
      <c r="N549" s="68">
        <v>3837020</v>
      </c>
      <c r="O549" s="69" t="s">
        <v>1958</v>
      </c>
      <c r="P549" s="65"/>
      <c r="Q549" s="65"/>
      <c r="R549" s="65"/>
      <c r="S549" s="65"/>
      <c r="T549" s="65"/>
      <c r="U549" s="70"/>
      <c r="V549" s="71"/>
      <c r="W549" s="72"/>
      <c r="X549" s="73"/>
      <c r="Y549" s="74"/>
      <c r="Z549" s="74"/>
      <c r="AA549" s="75" t="str">
        <f t="shared" si="8"/>
        <v/>
      </c>
      <c r="AB549" s="70"/>
      <c r="AC549" s="70"/>
      <c r="AD549" s="70"/>
      <c r="AE549" s="70" t="s">
        <v>1968</v>
      </c>
      <c r="AF549" s="76" t="s">
        <v>63</v>
      </c>
      <c r="AG549" s="65"/>
    </row>
    <row r="550" spans="1:33" s="78" customFormat="1" ht="50.25" customHeight="1" x14ac:dyDescent="0.25">
      <c r="A550" s="61" t="s">
        <v>1954</v>
      </c>
      <c r="B550" s="62">
        <v>78102203</v>
      </c>
      <c r="C550" s="63" t="s">
        <v>1984</v>
      </c>
      <c r="D550" s="64">
        <v>43101</v>
      </c>
      <c r="E550" s="65" t="s">
        <v>66</v>
      </c>
      <c r="F550" s="66" t="s">
        <v>75</v>
      </c>
      <c r="G550" s="65" t="s">
        <v>241</v>
      </c>
      <c r="H550" s="67">
        <v>10588608</v>
      </c>
      <c r="I550" s="67" t="e">
        <f>[5]!Tabla24[[#This Row],[Valor total estimado]]</f>
        <v>#REF!</v>
      </c>
      <c r="J550" s="66" t="s">
        <v>76</v>
      </c>
      <c r="K550" s="66" t="s">
        <v>68</v>
      </c>
      <c r="L550" s="62" t="s">
        <v>1956</v>
      </c>
      <c r="M550" s="62" t="s">
        <v>1957</v>
      </c>
      <c r="N550" s="68">
        <v>3837020</v>
      </c>
      <c r="O550" s="69" t="s">
        <v>1958</v>
      </c>
      <c r="P550" s="65"/>
      <c r="Q550" s="65"/>
      <c r="R550" s="65"/>
      <c r="S550" s="65"/>
      <c r="T550" s="65"/>
      <c r="U550" s="70"/>
      <c r="V550" s="71"/>
      <c r="W550" s="72">
        <v>20863</v>
      </c>
      <c r="X550" s="73"/>
      <c r="Y550" s="74"/>
      <c r="Z550" s="74"/>
      <c r="AA550" s="75">
        <f t="shared" si="8"/>
        <v>0</v>
      </c>
      <c r="AB550" s="70"/>
      <c r="AC550" s="70"/>
      <c r="AD550" s="70"/>
      <c r="AE550" s="70" t="s">
        <v>1985</v>
      </c>
      <c r="AF550" s="76" t="s">
        <v>63</v>
      </c>
      <c r="AG550" s="65"/>
    </row>
    <row r="551" spans="1:33" s="78" customFormat="1" ht="50.25" customHeight="1" x14ac:dyDescent="0.25">
      <c r="A551" s="61" t="s">
        <v>1954</v>
      </c>
      <c r="B551" s="62" t="s">
        <v>1986</v>
      </c>
      <c r="C551" s="63" t="s">
        <v>1987</v>
      </c>
      <c r="D551" s="64">
        <v>43101</v>
      </c>
      <c r="E551" s="65" t="s">
        <v>74</v>
      </c>
      <c r="F551" s="66" t="s">
        <v>75</v>
      </c>
      <c r="G551" s="65" t="s">
        <v>241</v>
      </c>
      <c r="H551" s="67">
        <v>60000000</v>
      </c>
      <c r="I551" s="67">
        <v>18350000</v>
      </c>
      <c r="J551" s="66" t="s">
        <v>76</v>
      </c>
      <c r="K551" s="66" t="s">
        <v>68</v>
      </c>
      <c r="L551" s="62" t="s">
        <v>1956</v>
      </c>
      <c r="M551" s="62" t="s">
        <v>1957</v>
      </c>
      <c r="N551" s="68">
        <v>3837020</v>
      </c>
      <c r="O551" s="69" t="s">
        <v>1958</v>
      </c>
      <c r="P551" s="65" t="s">
        <v>1988</v>
      </c>
      <c r="Q551" s="65" t="s">
        <v>1989</v>
      </c>
      <c r="R551" s="65" t="s">
        <v>1990</v>
      </c>
      <c r="S551" s="65">
        <v>220155001</v>
      </c>
      <c r="T551" s="65" t="s">
        <v>1989</v>
      </c>
      <c r="U551" s="70" t="s">
        <v>1991</v>
      </c>
      <c r="V551" s="71"/>
      <c r="W551" s="72"/>
      <c r="X551" s="73"/>
      <c r="Y551" s="74"/>
      <c r="Z551" s="74"/>
      <c r="AA551" s="75" t="str">
        <f t="shared" si="8"/>
        <v/>
      </c>
      <c r="AB551" s="70"/>
      <c r="AC551" s="70"/>
      <c r="AD551" s="70"/>
      <c r="AE551" s="70" t="s">
        <v>1968</v>
      </c>
      <c r="AF551" s="76" t="s">
        <v>63</v>
      </c>
      <c r="AG551" s="65"/>
    </row>
    <row r="552" spans="1:33" s="78" customFormat="1" ht="50.25" customHeight="1" x14ac:dyDescent="0.25">
      <c r="A552" s="61" t="s">
        <v>1954</v>
      </c>
      <c r="B552" s="62" t="s">
        <v>1986</v>
      </c>
      <c r="C552" s="63" t="s">
        <v>1992</v>
      </c>
      <c r="D552" s="64">
        <v>43149</v>
      </c>
      <c r="E552" s="65" t="s">
        <v>872</v>
      </c>
      <c r="F552" s="66" t="s">
        <v>75</v>
      </c>
      <c r="G552" s="65" t="s">
        <v>241</v>
      </c>
      <c r="H552" s="67">
        <v>60000000</v>
      </c>
      <c r="I552" s="67">
        <v>41650000</v>
      </c>
      <c r="J552" s="66" t="s">
        <v>76</v>
      </c>
      <c r="K552" s="66" t="s">
        <v>68</v>
      </c>
      <c r="L552" s="62" t="s">
        <v>1956</v>
      </c>
      <c r="M552" s="62" t="s">
        <v>1957</v>
      </c>
      <c r="N552" s="68">
        <v>3837020</v>
      </c>
      <c r="O552" s="69" t="s">
        <v>1958</v>
      </c>
      <c r="P552" s="65" t="s">
        <v>1988</v>
      </c>
      <c r="Q552" s="65" t="s">
        <v>1989</v>
      </c>
      <c r="R552" s="65" t="s">
        <v>1990</v>
      </c>
      <c r="S552" s="65">
        <v>220155001</v>
      </c>
      <c r="T552" s="65" t="s">
        <v>1989</v>
      </c>
      <c r="U552" s="70" t="s">
        <v>1991</v>
      </c>
      <c r="V552" s="71"/>
      <c r="W552" s="72"/>
      <c r="X552" s="73"/>
      <c r="Y552" s="74"/>
      <c r="Z552" s="74"/>
      <c r="AA552" s="75" t="str">
        <f t="shared" si="8"/>
        <v/>
      </c>
      <c r="AB552" s="70"/>
      <c r="AC552" s="70"/>
      <c r="AD552" s="70"/>
      <c r="AE552" s="70" t="s">
        <v>1968</v>
      </c>
      <c r="AF552" s="76" t="s">
        <v>63</v>
      </c>
      <c r="AG552" s="65"/>
    </row>
    <row r="553" spans="1:33" s="78" customFormat="1" ht="50.25" customHeight="1" x14ac:dyDescent="0.25">
      <c r="A553" s="61" t="s">
        <v>1954</v>
      </c>
      <c r="B553" s="62">
        <v>72154066</v>
      </c>
      <c r="C553" s="63" t="s">
        <v>1993</v>
      </c>
      <c r="D553" s="64">
        <v>43221</v>
      </c>
      <c r="E553" s="65" t="s">
        <v>872</v>
      </c>
      <c r="F553" s="66" t="s">
        <v>75</v>
      </c>
      <c r="G553" s="65" t="s">
        <v>241</v>
      </c>
      <c r="H553" s="67">
        <v>60000000</v>
      </c>
      <c r="I553" s="67">
        <v>2205280</v>
      </c>
      <c r="J553" s="66" t="s">
        <v>76</v>
      </c>
      <c r="K553" s="66" t="s">
        <v>68</v>
      </c>
      <c r="L553" s="62" t="s">
        <v>1956</v>
      </c>
      <c r="M553" s="62" t="s">
        <v>1957</v>
      </c>
      <c r="N553" s="68" t="s">
        <v>1994</v>
      </c>
      <c r="O553" s="69" t="s">
        <v>1958</v>
      </c>
      <c r="P553" s="65" t="s">
        <v>1988</v>
      </c>
      <c r="Q553" s="65" t="s">
        <v>1995</v>
      </c>
      <c r="R553" s="65" t="s">
        <v>1990</v>
      </c>
      <c r="S553" s="65">
        <v>220155001</v>
      </c>
      <c r="T553" s="65" t="s">
        <v>1989</v>
      </c>
      <c r="U553" s="70" t="s">
        <v>1991</v>
      </c>
      <c r="V553" s="71"/>
      <c r="W553" s="72"/>
      <c r="X553" s="73"/>
      <c r="Y553" s="74"/>
      <c r="Z553" s="74"/>
      <c r="AA553" s="75" t="str">
        <f t="shared" si="8"/>
        <v/>
      </c>
      <c r="AB553" s="70"/>
      <c r="AC553" s="70"/>
      <c r="AD553" s="70"/>
      <c r="AE553" s="70" t="s">
        <v>1968</v>
      </c>
      <c r="AF553" s="76" t="s">
        <v>63</v>
      </c>
      <c r="AG553" s="65"/>
    </row>
    <row r="554" spans="1:33" s="78" customFormat="1" ht="50.25" customHeight="1" x14ac:dyDescent="0.25">
      <c r="A554" s="61" t="s">
        <v>1954</v>
      </c>
      <c r="B554" s="62">
        <v>43233200</v>
      </c>
      <c r="C554" s="63" t="s">
        <v>1996</v>
      </c>
      <c r="D554" s="64">
        <v>43101</v>
      </c>
      <c r="E554" s="65" t="s">
        <v>74</v>
      </c>
      <c r="F554" s="66" t="s">
        <v>220</v>
      </c>
      <c r="G554" s="65" t="s">
        <v>241</v>
      </c>
      <c r="H554" s="67">
        <v>70000000</v>
      </c>
      <c r="I554" s="67" t="e">
        <f>[5]!Tabla24[[#This Row],[Valor total estimado]]</f>
        <v>#REF!</v>
      </c>
      <c r="J554" s="66" t="s">
        <v>76</v>
      </c>
      <c r="K554" s="66" t="s">
        <v>68</v>
      </c>
      <c r="L554" s="62" t="s">
        <v>1956</v>
      </c>
      <c r="M554" s="62" t="s">
        <v>1957</v>
      </c>
      <c r="N554" s="68">
        <v>3837020</v>
      </c>
      <c r="O554" s="69" t="s">
        <v>1958</v>
      </c>
      <c r="P554" s="65" t="s">
        <v>1988</v>
      </c>
      <c r="Q554" s="65" t="s">
        <v>1997</v>
      </c>
      <c r="R554" s="65" t="s">
        <v>1990</v>
      </c>
      <c r="S554" s="65">
        <v>220155001</v>
      </c>
      <c r="T554" s="65" t="s">
        <v>1997</v>
      </c>
      <c r="U554" s="70" t="s">
        <v>1998</v>
      </c>
      <c r="V554" s="71"/>
      <c r="W554" s="72"/>
      <c r="X554" s="73"/>
      <c r="Y554" s="74"/>
      <c r="Z554" s="74"/>
      <c r="AA554" s="75" t="str">
        <f t="shared" si="8"/>
        <v/>
      </c>
      <c r="AB554" s="70"/>
      <c r="AC554" s="70"/>
      <c r="AD554" s="70"/>
      <c r="AE554" s="70" t="s">
        <v>1959</v>
      </c>
      <c r="AF554" s="76" t="s">
        <v>63</v>
      </c>
      <c r="AG554" s="65"/>
    </row>
    <row r="555" spans="1:33" s="78" customFormat="1" ht="50.25" customHeight="1" x14ac:dyDescent="0.25">
      <c r="A555" s="61" t="s">
        <v>1954</v>
      </c>
      <c r="B555" s="62">
        <v>43211500</v>
      </c>
      <c r="C555" s="63" t="s">
        <v>1999</v>
      </c>
      <c r="D555" s="64">
        <v>43160</v>
      </c>
      <c r="E555" s="65" t="s">
        <v>74</v>
      </c>
      <c r="F555" s="66" t="s">
        <v>75</v>
      </c>
      <c r="G555" s="65" t="s">
        <v>241</v>
      </c>
      <c r="H555" s="67">
        <v>35000000</v>
      </c>
      <c r="I555" s="67" t="e">
        <f>[5]!Tabla24[[#This Row],[Valor total estimado]]</f>
        <v>#REF!</v>
      </c>
      <c r="J555" s="66" t="s">
        <v>76</v>
      </c>
      <c r="K555" s="66" t="s">
        <v>68</v>
      </c>
      <c r="L555" s="62" t="s">
        <v>1956</v>
      </c>
      <c r="M555" s="62" t="s">
        <v>1957</v>
      </c>
      <c r="N555" s="68">
        <v>3837020</v>
      </c>
      <c r="O555" s="69" t="s">
        <v>1958</v>
      </c>
      <c r="P555" s="65" t="s">
        <v>1988</v>
      </c>
      <c r="Q555" s="65" t="s">
        <v>1997</v>
      </c>
      <c r="R555" s="65" t="s">
        <v>1990</v>
      </c>
      <c r="S555" s="65">
        <v>220155001</v>
      </c>
      <c r="T555" s="65" t="s">
        <v>1997</v>
      </c>
      <c r="U555" s="70" t="s">
        <v>1998</v>
      </c>
      <c r="V555" s="71"/>
      <c r="W555" s="72"/>
      <c r="X555" s="73"/>
      <c r="Y555" s="74"/>
      <c r="Z555" s="74"/>
      <c r="AA555" s="75" t="str">
        <f t="shared" si="8"/>
        <v/>
      </c>
      <c r="AB555" s="70"/>
      <c r="AC555" s="70"/>
      <c r="AD555" s="70"/>
      <c r="AE555" s="70" t="s">
        <v>1959</v>
      </c>
      <c r="AF555" s="76" t="s">
        <v>63</v>
      </c>
      <c r="AG555" s="65"/>
    </row>
    <row r="556" spans="1:33" s="78" customFormat="1" ht="50.25" customHeight="1" x14ac:dyDescent="0.25">
      <c r="A556" s="61" t="s">
        <v>1954</v>
      </c>
      <c r="B556" s="62"/>
      <c r="C556" s="63" t="s">
        <v>2000</v>
      </c>
      <c r="D556" s="64">
        <v>43101</v>
      </c>
      <c r="E556" s="65" t="s">
        <v>171</v>
      </c>
      <c r="F556" s="66" t="s">
        <v>75</v>
      </c>
      <c r="G556" s="65" t="s">
        <v>241</v>
      </c>
      <c r="H556" s="67">
        <v>12000000</v>
      </c>
      <c r="I556" s="67" t="e">
        <f>[5]!Tabla24[[#This Row],[Valor total estimado]]</f>
        <v>#REF!</v>
      </c>
      <c r="J556" s="66" t="s">
        <v>76</v>
      </c>
      <c r="K556" s="66" t="s">
        <v>68</v>
      </c>
      <c r="L556" s="62" t="s">
        <v>1956</v>
      </c>
      <c r="M556" s="62" t="s">
        <v>1957</v>
      </c>
      <c r="N556" s="68">
        <v>3837020</v>
      </c>
      <c r="O556" s="69" t="s">
        <v>1958</v>
      </c>
      <c r="P556" s="65" t="s">
        <v>1988</v>
      </c>
      <c r="Q556" s="65" t="s">
        <v>1997</v>
      </c>
      <c r="R556" s="65" t="s">
        <v>1990</v>
      </c>
      <c r="S556" s="65">
        <v>220155001</v>
      </c>
      <c r="T556" s="65" t="s">
        <v>1997</v>
      </c>
      <c r="U556" s="70" t="s">
        <v>1998</v>
      </c>
      <c r="V556" s="71"/>
      <c r="W556" s="72"/>
      <c r="X556" s="73"/>
      <c r="Y556" s="74"/>
      <c r="Z556" s="74"/>
      <c r="AA556" s="75" t="str">
        <f t="shared" si="8"/>
        <v/>
      </c>
      <c r="AB556" s="70"/>
      <c r="AC556" s="70"/>
      <c r="AD556" s="70"/>
      <c r="AE556" s="70" t="s">
        <v>1959</v>
      </c>
      <c r="AF556" s="76" t="s">
        <v>63</v>
      </c>
      <c r="AG556" s="65"/>
    </row>
    <row r="557" spans="1:33" s="78" customFormat="1" ht="50.25" customHeight="1" x14ac:dyDescent="0.25">
      <c r="A557" s="61" t="s">
        <v>1954</v>
      </c>
      <c r="B557" s="62">
        <v>43211500</v>
      </c>
      <c r="C557" s="63" t="s">
        <v>2001</v>
      </c>
      <c r="D557" s="64">
        <v>43101</v>
      </c>
      <c r="E557" s="65" t="s">
        <v>74</v>
      </c>
      <c r="F557" s="66" t="s">
        <v>97</v>
      </c>
      <c r="G557" s="65" t="s">
        <v>241</v>
      </c>
      <c r="H557" s="67">
        <v>35000000</v>
      </c>
      <c r="I557" s="67" t="e">
        <f>[5]!Tabla24[[#This Row],[Valor total estimado]]</f>
        <v>#REF!</v>
      </c>
      <c r="J557" s="66" t="s">
        <v>76</v>
      </c>
      <c r="K557" s="66" t="s">
        <v>68</v>
      </c>
      <c r="L557" s="62" t="s">
        <v>1956</v>
      </c>
      <c r="M557" s="62" t="s">
        <v>1957</v>
      </c>
      <c r="N557" s="68">
        <v>3837020</v>
      </c>
      <c r="O557" s="69" t="s">
        <v>1958</v>
      </c>
      <c r="P557" s="65" t="s">
        <v>1988</v>
      </c>
      <c r="Q557" s="65" t="s">
        <v>1997</v>
      </c>
      <c r="R557" s="65" t="s">
        <v>1990</v>
      </c>
      <c r="S557" s="65">
        <v>220155001</v>
      </c>
      <c r="T557" s="65" t="s">
        <v>1997</v>
      </c>
      <c r="U557" s="70" t="s">
        <v>1998</v>
      </c>
      <c r="V557" s="71"/>
      <c r="W557" s="72"/>
      <c r="X557" s="73"/>
      <c r="Y557" s="74"/>
      <c r="Z557" s="74"/>
      <c r="AA557" s="75" t="str">
        <f t="shared" si="8"/>
        <v/>
      </c>
      <c r="AB557" s="70"/>
      <c r="AC557" s="70"/>
      <c r="AD557" s="70"/>
      <c r="AE557" s="70" t="s">
        <v>1959</v>
      </c>
      <c r="AF557" s="76" t="s">
        <v>63</v>
      </c>
      <c r="AG557" s="65"/>
    </row>
    <row r="558" spans="1:33" s="78" customFormat="1" ht="50.25" customHeight="1" x14ac:dyDescent="0.25">
      <c r="A558" s="61" t="s">
        <v>1954</v>
      </c>
      <c r="B558" s="62">
        <v>43211500</v>
      </c>
      <c r="C558" s="63" t="s">
        <v>2002</v>
      </c>
      <c r="D558" s="64">
        <v>43252</v>
      </c>
      <c r="E558" s="65" t="s">
        <v>74</v>
      </c>
      <c r="F558" s="66" t="s">
        <v>97</v>
      </c>
      <c r="G558" s="65" t="s">
        <v>241</v>
      </c>
      <c r="H558" s="67">
        <v>80000000</v>
      </c>
      <c r="I558" s="67" t="e">
        <f>[5]!Tabla24[[#This Row],[Valor total estimado]]</f>
        <v>#REF!</v>
      </c>
      <c r="J558" s="66" t="s">
        <v>76</v>
      </c>
      <c r="K558" s="66" t="s">
        <v>68</v>
      </c>
      <c r="L558" s="62" t="s">
        <v>1956</v>
      </c>
      <c r="M558" s="62" t="s">
        <v>1957</v>
      </c>
      <c r="N558" s="68">
        <v>3837020</v>
      </c>
      <c r="O558" s="69" t="s">
        <v>1958</v>
      </c>
      <c r="P558" s="65" t="s">
        <v>1988</v>
      </c>
      <c r="Q558" s="65" t="s">
        <v>1997</v>
      </c>
      <c r="R558" s="65" t="s">
        <v>1990</v>
      </c>
      <c r="S558" s="65">
        <v>220155001</v>
      </c>
      <c r="T558" s="65" t="s">
        <v>1997</v>
      </c>
      <c r="U558" s="70" t="s">
        <v>1998</v>
      </c>
      <c r="V558" s="71"/>
      <c r="W558" s="72">
        <v>21988</v>
      </c>
      <c r="X558" s="73"/>
      <c r="Y558" s="74"/>
      <c r="Z558" s="74"/>
      <c r="AA558" s="75">
        <f t="shared" si="8"/>
        <v>0</v>
      </c>
      <c r="AB558" s="70"/>
      <c r="AC558" s="70"/>
      <c r="AD558" s="70"/>
      <c r="AE558" s="70" t="s">
        <v>1959</v>
      </c>
      <c r="AF558" s="76" t="s">
        <v>63</v>
      </c>
      <c r="AG558" s="65"/>
    </row>
    <row r="559" spans="1:33" s="78" customFormat="1" ht="50.25" customHeight="1" x14ac:dyDescent="0.25">
      <c r="A559" s="61" t="s">
        <v>1954</v>
      </c>
      <c r="B559" s="62">
        <v>81112200</v>
      </c>
      <c r="C559" s="63" t="s">
        <v>2003</v>
      </c>
      <c r="D559" s="64">
        <v>43101</v>
      </c>
      <c r="E559" s="65" t="s">
        <v>74</v>
      </c>
      <c r="F559" s="66" t="s">
        <v>97</v>
      </c>
      <c r="G559" s="65" t="s">
        <v>241</v>
      </c>
      <c r="H559" s="67">
        <v>15000000</v>
      </c>
      <c r="I559" s="67" t="e">
        <f>[5]!Tabla24[[#This Row],[Valor total estimado]]</f>
        <v>#REF!</v>
      </c>
      <c r="J559" s="66" t="s">
        <v>76</v>
      </c>
      <c r="K559" s="66" t="s">
        <v>68</v>
      </c>
      <c r="L559" s="62" t="s">
        <v>1956</v>
      </c>
      <c r="M559" s="62" t="s">
        <v>1957</v>
      </c>
      <c r="N559" s="68">
        <v>3837020</v>
      </c>
      <c r="O559" s="69" t="s">
        <v>1958</v>
      </c>
      <c r="P559" s="65" t="s">
        <v>1988</v>
      </c>
      <c r="Q559" s="65" t="s">
        <v>1997</v>
      </c>
      <c r="R559" s="65" t="s">
        <v>1990</v>
      </c>
      <c r="S559" s="65">
        <v>220155001</v>
      </c>
      <c r="T559" s="65" t="s">
        <v>1997</v>
      </c>
      <c r="U559" s="70" t="s">
        <v>1998</v>
      </c>
      <c r="V559" s="71"/>
      <c r="W559" s="72"/>
      <c r="X559" s="73"/>
      <c r="Y559" s="74"/>
      <c r="Z559" s="74"/>
      <c r="AA559" s="75" t="str">
        <f t="shared" si="8"/>
        <v/>
      </c>
      <c r="AB559" s="70"/>
      <c r="AC559" s="70"/>
      <c r="AD559" s="70"/>
      <c r="AE559" s="70" t="s">
        <v>1959</v>
      </c>
      <c r="AF559" s="76" t="s">
        <v>63</v>
      </c>
      <c r="AG559" s="65"/>
    </row>
    <row r="560" spans="1:33" s="78" customFormat="1" ht="50.25" customHeight="1" x14ac:dyDescent="0.25">
      <c r="A560" s="61" t="s">
        <v>1954</v>
      </c>
      <c r="B560" s="62">
        <v>81112200</v>
      </c>
      <c r="C560" s="63" t="s">
        <v>2004</v>
      </c>
      <c r="D560" s="64">
        <v>43101</v>
      </c>
      <c r="E560" s="65" t="s">
        <v>74</v>
      </c>
      <c r="F560" s="66" t="s">
        <v>97</v>
      </c>
      <c r="G560" s="65" t="s">
        <v>241</v>
      </c>
      <c r="H560" s="67">
        <v>65000000</v>
      </c>
      <c r="I560" s="67" t="e">
        <f>[5]!Tabla24[[#This Row],[Valor total estimado]]</f>
        <v>#REF!</v>
      </c>
      <c r="J560" s="66" t="s">
        <v>76</v>
      </c>
      <c r="K560" s="66" t="s">
        <v>68</v>
      </c>
      <c r="L560" s="62" t="s">
        <v>1956</v>
      </c>
      <c r="M560" s="62" t="s">
        <v>1957</v>
      </c>
      <c r="N560" s="68">
        <v>3837020</v>
      </c>
      <c r="O560" s="69" t="s">
        <v>1958</v>
      </c>
      <c r="P560" s="65" t="s">
        <v>1988</v>
      </c>
      <c r="Q560" s="65" t="s">
        <v>1997</v>
      </c>
      <c r="R560" s="65" t="s">
        <v>1990</v>
      </c>
      <c r="S560" s="65">
        <v>220155001</v>
      </c>
      <c r="T560" s="65" t="s">
        <v>1997</v>
      </c>
      <c r="U560" s="70" t="s">
        <v>1998</v>
      </c>
      <c r="V560" s="71"/>
      <c r="W560" s="72"/>
      <c r="X560" s="73"/>
      <c r="Y560" s="74"/>
      <c r="Z560" s="74"/>
      <c r="AA560" s="75" t="str">
        <f t="shared" si="8"/>
        <v/>
      </c>
      <c r="AB560" s="70"/>
      <c r="AC560" s="70"/>
      <c r="AD560" s="70"/>
      <c r="AE560" s="70" t="s">
        <v>1959</v>
      </c>
      <c r="AF560" s="76" t="s">
        <v>63</v>
      </c>
      <c r="AG560" s="65"/>
    </row>
    <row r="561" spans="1:33" s="78" customFormat="1" ht="50.25" customHeight="1" x14ac:dyDescent="0.25">
      <c r="A561" s="61" t="s">
        <v>1954</v>
      </c>
      <c r="B561" s="62"/>
      <c r="C561" s="63" t="s">
        <v>2005</v>
      </c>
      <c r="D561" s="64">
        <v>43132</v>
      </c>
      <c r="E561" s="65" t="s">
        <v>74</v>
      </c>
      <c r="F561" s="66" t="s">
        <v>97</v>
      </c>
      <c r="G561" s="65" t="s">
        <v>241</v>
      </c>
      <c r="H561" s="67">
        <v>22000000</v>
      </c>
      <c r="I561" s="67" t="e">
        <f>[5]!Tabla24[[#This Row],[Valor total estimado]]</f>
        <v>#REF!</v>
      </c>
      <c r="J561" s="66" t="s">
        <v>76</v>
      </c>
      <c r="K561" s="66" t="s">
        <v>68</v>
      </c>
      <c r="L561" s="62" t="s">
        <v>1956</v>
      </c>
      <c r="M561" s="62" t="s">
        <v>1957</v>
      </c>
      <c r="N561" s="68">
        <v>3837020</v>
      </c>
      <c r="O561" s="69" t="s">
        <v>1958</v>
      </c>
      <c r="P561" s="65" t="s">
        <v>1988</v>
      </c>
      <c r="Q561" s="65" t="s">
        <v>1997</v>
      </c>
      <c r="R561" s="65" t="s">
        <v>1990</v>
      </c>
      <c r="S561" s="65">
        <v>220155001</v>
      </c>
      <c r="T561" s="65" t="s">
        <v>1997</v>
      </c>
      <c r="U561" s="70" t="s">
        <v>1998</v>
      </c>
      <c r="V561" s="71"/>
      <c r="W561" s="72"/>
      <c r="X561" s="73"/>
      <c r="Y561" s="74"/>
      <c r="Z561" s="74"/>
      <c r="AA561" s="75" t="str">
        <f t="shared" si="8"/>
        <v/>
      </c>
      <c r="AB561" s="70"/>
      <c r="AC561" s="70"/>
      <c r="AD561" s="70"/>
      <c r="AE561" s="70" t="s">
        <v>1959</v>
      </c>
      <c r="AF561" s="76" t="s">
        <v>63</v>
      </c>
      <c r="AG561" s="65"/>
    </row>
    <row r="562" spans="1:33" s="78" customFormat="1" ht="50.25" customHeight="1" x14ac:dyDescent="0.25">
      <c r="A562" s="61" t="s">
        <v>1954</v>
      </c>
      <c r="B562" s="62"/>
      <c r="C562" s="63" t="s">
        <v>2006</v>
      </c>
      <c r="D562" s="64">
        <v>43101</v>
      </c>
      <c r="E562" s="65" t="s">
        <v>918</v>
      </c>
      <c r="F562" s="66" t="s">
        <v>97</v>
      </c>
      <c r="G562" s="65" t="s">
        <v>241</v>
      </c>
      <c r="H562" s="67">
        <v>15000000</v>
      </c>
      <c r="I562" s="67" t="e">
        <f>[5]!Tabla24[[#This Row],[Valor total estimado]]</f>
        <v>#REF!</v>
      </c>
      <c r="J562" s="66" t="s">
        <v>76</v>
      </c>
      <c r="K562" s="66" t="s">
        <v>68</v>
      </c>
      <c r="L562" s="62" t="s">
        <v>1956</v>
      </c>
      <c r="M562" s="62" t="s">
        <v>1957</v>
      </c>
      <c r="N562" s="68">
        <v>3837020</v>
      </c>
      <c r="O562" s="69" t="s">
        <v>1958</v>
      </c>
      <c r="P562" s="65" t="s">
        <v>1988</v>
      </c>
      <c r="Q562" s="65" t="s">
        <v>1997</v>
      </c>
      <c r="R562" s="65" t="s">
        <v>1990</v>
      </c>
      <c r="S562" s="65">
        <v>220155001</v>
      </c>
      <c r="T562" s="65" t="s">
        <v>1997</v>
      </c>
      <c r="U562" s="70" t="s">
        <v>1998</v>
      </c>
      <c r="V562" s="71"/>
      <c r="W562" s="72"/>
      <c r="X562" s="73"/>
      <c r="Y562" s="74"/>
      <c r="Z562" s="74"/>
      <c r="AA562" s="75" t="str">
        <f t="shared" si="8"/>
        <v/>
      </c>
      <c r="AB562" s="70"/>
      <c r="AC562" s="70"/>
      <c r="AD562" s="70"/>
      <c r="AE562" s="70" t="s">
        <v>1959</v>
      </c>
      <c r="AF562" s="76" t="s">
        <v>63</v>
      </c>
      <c r="AG562" s="65"/>
    </row>
    <row r="563" spans="1:33" s="78" customFormat="1" ht="50.25" customHeight="1" x14ac:dyDescent="0.25">
      <c r="A563" s="61" t="s">
        <v>1954</v>
      </c>
      <c r="B563" s="62"/>
      <c r="C563" s="63" t="s">
        <v>2007</v>
      </c>
      <c r="D563" s="64">
        <v>43191</v>
      </c>
      <c r="E563" s="65" t="s">
        <v>74</v>
      </c>
      <c r="F563" s="66" t="s">
        <v>75</v>
      </c>
      <c r="G563" s="65" t="s">
        <v>241</v>
      </c>
      <c r="H563" s="67">
        <v>50000000</v>
      </c>
      <c r="I563" s="67" t="e">
        <f>[5]!Tabla24[[#This Row],[Valor total estimado]]</f>
        <v>#REF!</v>
      </c>
      <c r="J563" s="66" t="s">
        <v>76</v>
      </c>
      <c r="K563" s="66" t="s">
        <v>68</v>
      </c>
      <c r="L563" s="62" t="s">
        <v>1956</v>
      </c>
      <c r="M563" s="62" t="s">
        <v>1957</v>
      </c>
      <c r="N563" s="68">
        <v>3837020</v>
      </c>
      <c r="O563" s="69" t="s">
        <v>1958</v>
      </c>
      <c r="P563" s="65" t="s">
        <v>1988</v>
      </c>
      <c r="Q563" s="65" t="s">
        <v>1997</v>
      </c>
      <c r="R563" s="65" t="s">
        <v>1990</v>
      </c>
      <c r="S563" s="65">
        <v>220155001</v>
      </c>
      <c r="T563" s="65" t="s">
        <v>1997</v>
      </c>
      <c r="U563" s="70" t="s">
        <v>1991</v>
      </c>
      <c r="V563" s="71"/>
      <c r="W563" s="72"/>
      <c r="X563" s="73"/>
      <c r="Y563" s="74"/>
      <c r="Z563" s="74"/>
      <c r="AA563" s="75" t="str">
        <f t="shared" si="8"/>
        <v/>
      </c>
      <c r="AB563" s="70"/>
      <c r="AC563" s="70"/>
      <c r="AD563" s="70"/>
      <c r="AE563" s="70" t="s">
        <v>1959</v>
      </c>
      <c r="AF563" s="76" t="s">
        <v>63</v>
      </c>
      <c r="AG563" s="65"/>
    </row>
    <row r="564" spans="1:33" s="78" customFormat="1" ht="50.25" customHeight="1" x14ac:dyDescent="0.25">
      <c r="A564" s="61" t="s">
        <v>1954</v>
      </c>
      <c r="B564" s="62" t="s">
        <v>2008</v>
      </c>
      <c r="C564" s="63" t="s">
        <v>2009</v>
      </c>
      <c r="D564" s="64">
        <v>43282</v>
      </c>
      <c r="E564" s="65" t="s">
        <v>74</v>
      </c>
      <c r="F564" s="66" t="s">
        <v>97</v>
      </c>
      <c r="G564" s="65" t="s">
        <v>241</v>
      </c>
      <c r="H564" s="67">
        <v>52800000</v>
      </c>
      <c r="I564" s="67" t="e">
        <f>[5]!Tabla24[[#This Row],[Valor total estimado]]</f>
        <v>#REF!</v>
      </c>
      <c r="J564" s="66" t="s">
        <v>76</v>
      </c>
      <c r="K564" s="66" t="s">
        <v>68</v>
      </c>
      <c r="L564" s="62" t="s">
        <v>1956</v>
      </c>
      <c r="M564" s="62" t="s">
        <v>1957</v>
      </c>
      <c r="N564" s="68">
        <v>3837020</v>
      </c>
      <c r="O564" s="69" t="s">
        <v>1958</v>
      </c>
      <c r="P564" s="65"/>
      <c r="Q564" s="65"/>
      <c r="R564" s="65"/>
      <c r="S564" s="65"/>
      <c r="T564" s="65"/>
      <c r="U564" s="70"/>
      <c r="V564" s="71"/>
      <c r="W564" s="72"/>
      <c r="X564" s="73"/>
      <c r="Y564" s="74"/>
      <c r="Z564" s="74"/>
      <c r="AA564" s="75" t="str">
        <f t="shared" si="8"/>
        <v/>
      </c>
      <c r="AB564" s="70"/>
      <c r="AC564" s="70"/>
      <c r="AD564" s="70"/>
      <c r="AE564" s="70" t="s">
        <v>2010</v>
      </c>
      <c r="AF564" s="76" t="s">
        <v>63</v>
      </c>
      <c r="AG564" s="65"/>
    </row>
    <row r="565" spans="1:33" s="78" customFormat="1" ht="50.25" customHeight="1" x14ac:dyDescent="0.25">
      <c r="A565" s="61" t="s">
        <v>1954</v>
      </c>
      <c r="B565" s="62">
        <v>41113635</v>
      </c>
      <c r="C565" s="63" t="s">
        <v>2011</v>
      </c>
      <c r="D565" s="64">
        <v>43374</v>
      </c>
      <c r="E565" s="65" t="s">
        <v>2012</v>
      </c>
      <c r="F565" s="66" t="s">
        <v>75</v>
      </c>
      <c r="G565" s="65" t="s">
        <v>241</v>
      </c>
      <c r="H565" s="67">
        <v>4500000</v>
      </c>
      <c r="I565" s="67" t="e">
        <f>[5]!Tabla24[[#This Row],[Valor total estimado]]</f>
        <v>#REF!</v>
      </c>
      <c r="J565" s="66" t="s">
        <v>76</v>
      </c>
      <c r="K565" s="66" t="s">
        <v>68</v>
      </c>
      <c r="L565" s="62" t="s">
        <v>1956</v>
      </c>
      <c r="M565" s="62" t="s">
        <v>1957</v>
      </c>
      <c r="N565" s="68">
        <v>3837020</v>
      </c>
      <c r="O565" s="69" t="s">
        <v>1958</v>
      </c>
      <c r="P565" s="65"/>
      <c r="Q565" s="65"/>
      <c r="R565" s="65"/>
      <c r="S565" s="65"/>
      <c r="T565" s="65"/>
      <c r="U565" s="70"/>
      <c r="V565" s="71"/>
      <c r="W565" s="72"/>
      <c r="X565" s="73"/>
      <c r="Y565" s="74"/>
      <c r="Z565" s="74"/>
      <c r="AA565" s="75" t="str">
        <f t="shared" si="8"/>
        <v/>
      </c>
      <c r="AB565" s="70"/>
      <c r="AC565" s="70"/>
      <c r="AD565" s="70"/>
      <c r="AE565" s="70" t="s">
        <v>1976</v>
      </c>
      <c r="AF565" s="76" t="s">
        <v>63</v>
      </c>
      <c r="AG565" s="65"/>
    </row>
    <row r="566" spans="1:33" s="78" customFormat="1" ht="50.25" customHeight="1" x14ac:dyDescent="0.25">
      <c r="A566" s="61" t="s">
        <v>1954</v>
      </c>
      <c r="B566" s="62">
        <v>80111700</v>
      </c>
      <c r="C566" s="63" t="s">
        <v>2013</v>
      </c>
      <c r="D566" s="64">
        <v>43070</v>
      </c>
      <c r="E566" s="65" t="s">
        <v>1148</v>
      </c>
      <c r="F566" s="66" t="s">
        <v>75</v>
      </c>
      <c r="G566" s="65" t="s">
        <v>241</v>
      </c>
      <c r="H566" s="67">
        <v>35206983</v>
      </c>
      <c r="I566" s="67">
        <v>25000000</v>
      </c>
      <c r="J566" s="66" t="s">
        <v>49</v>
      </c>
      <c r="K566" s="66" t="s">
        <v>50</v>
      </c>
      <c r="L566" s="62" t="s">
        <v>1956</v>
      </c>
      <c r="M566" s="62" t="s">
        <v>1957</v>
      </c>
      <c r="N566" s="68">
        <v>3837020</v>
      </c>
      <c r="O566" s="69" t="s">
        <v>1958</v>
      </c>
      <c r="P566" s="65"/>
      <c r="Q566" s="65"/>
      <c r="R566" s="65"/>
      <c r="S566" s="65"/>
      <c r="T566" s="65"/>
      <c r="U566" s="70"/>
      <c r="V566" s="71"/>
      <c r="W566" s="72">
        <v>20789</v>
      </c>
      <c r="X566" s="73"/>
      <c r="Y566" s="74"/>
      <c r="Z566" s="74"/>
      <c r="AA566" s="75">
        <f t="shared" si="8"/>
        <v>0</v>
      </c>
      <c r="AB566" s="70"/>
      <c r="AC566" s="70"/>
      <c r="AD566" s="70"/>
      <c r="AE566" s="70" t="s">
        <v>1968</v>
      </c>
      <c r="AF566" s="76" t="s">
        <v>63</v>
      </c>
      <c r="AG566" s="65"/>
    </row>
    <row r="567" spans="1:33" s="78" customFormat="1" ht="50.25" customHeight="1" x14ac:dyDescent="0.25">
      <c r="A567" s="61" t="s">
        <v>1954</v>
      </c>
      <c r="B567" s="62">
        <v>80121706</v>
      </c>
      <c r="C567" s="63" t="s">
        <v>2014</v>
      </c>
      <c r="D567" s="64">
        <v>43101</v>
      </c>
      <c r="E567" s="65" t="s">
        <v>66</v>
      </c>
      <c r="F567" s="66" t="s">
        <v>97</v>
      </c>
      <c r="G567" s="65" t="s">
        <v>241</v>
      </c>
      <c r="H567" s="67">
        <v>237992832</v>
      </c>
      <c r="I567" s="67" t="e">
        <f>[5]!Tabla24[[#This Row],[Valor total estimado]]</f>
        <v>#REF!</v>
      </c>
      <c r="J567" s="66" t="s">
        <v>76</v>
      </c>
      <c r="K567" s="66" t="s">
        <v>68</v>
      </c>
      <c r="L567" s="62" t="s">
        <v>1956</v>
      </c>
      <c r="M567" s="62" t="s">
        <v>1957</v>
      </c>
      <c r="N567" s="68">
        <v>3837020</v>
      </c>
      <c r="O567" s="69" t="s">
        <v>1958</v>
      </c>
      <c r="P567" s="65"/>
      <c r="Q567" s="65"/>
      <c r="R567" s="65"/>
      <c r="S567" s="65"/>
      <c r="T567" s="65"/>
      <c r="U567" s="70"/>
      <c r="V567" s="71">
        <v>8024</v>
      </c>
      <c r="W567" s="72">
        <v>20483</v>
      </c>
      <c r="X567" s="73">
        <v>43126</v>
      </c>
      <c r="Y567" s="74">
        <v>20180126</v>
      </c>
      <c r="Z567" s="74">
        <v>4600008015</v>
      </c>
      <c r="AA567" s="75">
        <f t="shared" si="8"/>
        <v>1</v>
      </c>
      <c r="AB567" s="70" t="s">
        <v>2015</v>
      </c>
      <c r="AC567" s="70" t="s">
        <v>61</v>
      </c>
      <c r="AD567" s="70"/>
      <c r="AE567" s="70" t="s">
        <v>2016</v>
      </c>
      <c r="AF567" s="76" t="s">
        <v>63</v>
      </c>
      <c r="AG567" s="65"/>
    </row>
    <row r="568" spans="1:33" s="78" customFormat="1" ht="50.25" customHeight="1" x14ac:dyDescent="0.25">
      <c r="A568" s="61" t="s">
        <v>1954</v>
      </c>
      <c r="B568" s="62">
        <v>92121704</v>
      </c>
      <c r="C568" s="63" t="s">
        <v>2017</v>
      </c>
      <c r="D568" s="64">
        <v>43050</v>
      </c>
      <c r="E568" s="65" t="s">
        <v>1148</v>
      </c>
      <c r="F568" s="66" t="s">
        <v>47</v>
      </c>
      <c r="G568" s="65" t="s">
        <v>241</v>
      </c>
      <c r="H568" s="67">
        <v>813273200</v>
      </c>
      <c r="I568" s="67">
        <v>213149769</v>
      </c>
      <c r="J568" s="66" t="s">
        <v>49</v>
      </c>
      <c r="K568" s="66" t="s">
        <v>50</v>
      </c>
      <c r="L568" s="62" t="s">
        <v>1956</v>
      </c>
      <c r="M568" s="62" t="s">
        <v>1957</v>
      </c>
      <c r="N568" s="68">
        <v>3837020</v>
      </c>
      <c r="O568" s="69" t="s">
        <v>1958</v>
      </c>
      <c r="P568" s="65"/>
      <c r="Q568" s="65"/>
      <c r="R568" s="65"/>
      <c r="S568" s="65"/>
      <c r="T568" s="65"/>
      <c r="U568" s="70"/>
      <c r="V568" s="71"/>
      <c r="W568" s="72" t="s">
        <v>2018</v>
      </c>
      <c r="X568" s="73"/>
      <c r="Y568" s="74"/>
      <c r="Z568" s="74"/>
      <c r="AA568" s="75">
        <f t="shared" si="8"/>
        <v>0</v>
      </c>
      <c r="AB568" s="70"/>
      <c r="AC568" s="70" t="s">
        <v>552</v>
      </c>
      <c r="AD568" s="70"/>
      <c r="AE568" s="70" t="s">
        <v>1972</v>
      </c>
      <c r="AF568" s="76" t="s">
        <v>63</v>
      </c>
      <c r="AG568" s="65"/>
    </row>
    <row r="569" spans="1:33" s="78" customFormat="1" ht="50.25" customHeight="1" x14ac:dyDescent="0.25">
      <c r="A569" s="61" t="s">
        <v>1954</v>
      </c>
      <c r="B569" s="62">
        <v>43232100</v>
      </c>
      <c r="C569" s="63" t="s">
        <v>2019</v>
      </c>
      <c r="D569" s="64">
        <v>43132</v>
      </c>
      <c r="E569" s="65" t="s">
        <v>814</v>
      </c>
      <c r="F569" s="66" t="s">
        <v>220</v>
      </c>
      <c r="G569" s="65" t="s">
        <v>241</v>
      </c>
      <c r="H569" s="67">
        <v>90000000</v>
      </c>
      <c r="I569" s="67" t="e">
        <f>[5]!Tabla24[[#This Row],[Valor total estimado]]</f>
        <v>#REF!</v>
      </c>
      <c r="J569" s="66" t="s">
        <v>76</v>
      </c>
      <c r="K569" s="66" t="s">
        <v>68</v>
      </c>
      <c r="L569" s="62" t="s">
        <v>1956</v>
      </c>
      <c r="M569" s="62" t="s">
        <v>1957</v>
      </c>
      <c r="N569" s="68">
        <v>3837020</v>
      </c>
      <c r="O569" s="69" t="s">
        <v>1958</v>
      </c>
      <c r="P569" s="65"/>
      <c r="Q569" s="65"/>
      <c r="R569" s="65"/>
      <c r="S569" s="65"/>
      <c r="T569" s="65"/>
      <c r="U569" s="70"/>
      <c r="V569" s="71">
        <v>8244</v>
      </c>
      <c r="W569" s="72">
        <v>21253</v>
      </c>
      <c r="X569" s="73">
        <v>43269</v>
      </c>
      <c r="Y569" s="74"/>
      <c r="Z569" s="74"/>
      <c r="AA569" s="75">
        <f t="shared" si="8"/>
        <v>0.33</v>
      </c>
      <c r="AB569" s="70"/>
      <c r="AC569" s="70"/>
      <c r="AD569" s="70"/>
      <c r="AE569" s="70" t="s">
        <v>2020</v>
      </c>
      <c r="AF569" s="76" t="s">
        <v>63</v>
      </c>
      <c r="AG569" s="65"/>
    </row>
    <row r="570" spans="1:33" s="78" customFormat="1" ht="50.25" customHeight="1" x14ac:dyDescent="0.25">
      <c r="A570" s="61" t="s">
        <v>1954</v>
      </c>
      <c r="B570" s="62">
        <v>72151603</v>
      </c>
      <c r="C570" s="63" t="s">
        <v>2021</v>
      </c>
      <c r="D570" s="64">
        <v>43252</v>
      </c>
      <c r="E570" s="65" t="s">
        <v>66</v>
      </c>
      <c r="F570" s="66" t="s">
        <v>75</v>
      </c>
      <c r="G570" s="65" t="s">
        <v>241</v>
      </c>
      <c r="H570" s="67">
        <v>26000000</v>
      </c>
      <c r="I570" s="67" t="e">
        <f>[5]!Tabla24[[#This Row],[Valor total estimado]]</f>
        <v>#REF!</v>
      </c>
      <c r="J570" s="66" t="s">
        <v>76</v>
      </c>
      <c r="K570" s="66" t="s">
        <v>68</v>
      </c>
      <c r="L570" s="62" t="s">
        <v>1956</v>
      </c>
      <c r="M570" s="62" t="s">
        <v>1957</v>
      </c>
      <c r="N570" s="68">
        <v>3837020</v>
      </c>
      <c r="O570" s="69" t="s">
        <v>1958</v>
      </c>
      <c r="P570" s="65"/>
      <c r="Q570" s="65"/>
      <c r="R570" s="65"/>
      <c r="S570" s="65"/>
      <c r="T570" s="65"/>
      <c r="U570" s="70"/>
      <c r="V570" s="71"/>
      <c r="W570" s="72"/>
      <c r="X570" s="73"/>
      <c r="Y570" s="74"/>
      <c r="Z570" s="74"/>
      <c r="AA570" s="75" t="str">
        <f t="shared" si="8"/>
        <v/>
      </c>
      <c r="AB570" s="70"/>
      <c r="AC570" s="70"/>
      <c r="AD570" s="70"/>
      <c r="AE570" s="70" t="s">
        <v>2020</v>
      </c>
      <c r="AF570" s="76" t="s">
        <v>63</v>
      </c>
      <c r="AG570" s="65"/>
    </row>
    <row r="571" spans="1:33" s="78" customFormat="1" ht="50.25" customHeight="1" x14ac:dyDescent="0.25">
      <c r="A571" s="61" t="s">
        <v>1954</v>
      </c>
      <c r="B571" s="62">
        <v>42203602</v>
      </c>
      <c r="C571" s="63" t="s">
        <v>2022</v>
      </c>
      <c r="D571" s="64">
        <v>43101</v>
      </c>
      <c r="E571" s="65" t="s">
        <v>66</v>
      </c>
      <c r="F571" s="66" t="s">
        <v>75</v>
      </c>
      <c r="G571" s="65" t="s">
        <v>241</v>
      </c>
      <c r="H571" s="67">
        <v>29842500</v>
      </c>
      <c r="I571" s="67">
        <v>18849600</v>
      </c>
      <c r="J571" s="66" t="s">
        <v>76</v>
      </c>
      <c r="K571" s="66" t="s">
        <v>68</v>
      </c>
      <c r="L571" s="62" t="s">
        <v>1956</v>
      </c>
      <c r="M571" s="62" t="s">
        <v>1957</v>
      </c>
      <c r="N571" s="68">
        <v>3837020</v>
      </c>
      <c r="O571" s="69" t="s">
        <v>1958</v>
      </c>
      <c r="P571" s="65"/>
      <c r="Q571" s="65"/>
      <c r="R571" s="65"/>
      <c r="S571" s="65"/>
      <c r="T571" s="65"/>
      <c r="U571" s="70"/>
      <c r="V571" s="71">
        <v>8161</v>
      </c>
      <c r="W571" s="72">
        <v>21144</v>
      </c>
      <c r="X571" s="73">
        <v>43201</v>
      </c>
      <c r="Y571" s="74">
        <v>20180511</v>
      </c>
      <c r="Z571" s="74">
        <v>4600008106</v>
      </c>
      <c r="AA571" s="75">
        <f t="shared" si="8"/>
        <v>1</v>
      </c>
      <c r="AB571" s="70" t="s">
        <v>2023</v>
      </c>
      <c r="AC571" s="70" t="s">
        <v>552</v>
      </c>
      <c r="AD571" s="70"/>
      <c r="AE571" s="70" t="s">
        <v>2024</v>
      </c>
      <c r="AF571" s="76" t="s">
        <v>63</v>
      </c>
      <c r="AG571" s="65"/>
    </row>
    <row r="572" spans="1:33" s="78" customFormat="1" ht="50.25" customHeight="1" x14ac:dyDescent="0.25">
      <c r="A572" s="61" t="s">
        <v>1954</v>
      </c>
      <c r="B572" s="62">
        <v>82101600</v>
      </c>
      <c r="C572" s="63" t="s">
        <v>2025</v>
      </c>
      <c r="D572" s="64">
        <v>43132</v>
      </c>
      <c r="E572" s="65" t="s">
        <v>145</v>
      </c>
      <c r="F572" s="66" t="s">
        <v>220</v>
      </c>
      <c r="G572" s="65" t="s">
        <v>241</v>
      </c>
      <c r="H572" s="67">
        <v>120000000</v>
      </c>
      <c r="I572" s="67" t="e">
        <f>[5]!Tabla24[[#This Row],[Valor total estimado]]</f>
        <v>#REF!</v>
      </c>
      <c r="J572" s="66" t="s">
        <v>76</v>
      </c>
      <c r="K572" s="66" t="s">
        <v>68</v>
      </c>
      <c r="L572" s="62" t="s">
        <v>1956</v>
      </c>
      <c r="M572" s="62" t="s">
        <v>1957</v>
      </c>
      <c r="N572" s="68">
        <v>3837020</v>
      </c>
      <c r="O572" s="69" t="s">
        <v>1958</v>
      </c>
      <c r="P572" s="65"/>
      <c r="Q572" s="65"/>
      <c r="R572" s="65"/>
      <c r="S572" s="65"/>
      <c r="T572" s="65"/>
      <c r="U572" s="70"/>
      <c r="V572" s="71">
        <v>8273</v>
      </c>
      <c r="W572" s="72">
        <v>21266</v>
      </c>
      <c r="X572" s="73"/>
      <c r="Y572" s="74"/>
      <c r="Z572" s="74"/>
      <c r="AA572" s="75">
        <f t="shared" si="8"/>
        <v>0</v>
      </c>
      <c r="AB572" s="70"/>
      <c r="AC572" s="70"/>
      <c r="AD572" s="70"/>
      <c r="AE572" s="70" t="s">
        <v>2026</v>
      </c>
      <c r="AF572" s="76" t="s">
        <v>63</v>
      </c>
      <c r="AG572" s="65"/>
    </row>
    <row r="573" spans="1:33" s="78" customFormat="1" ht="50.25" customHeight="1" x14ac:dyDescent="0.25">
      <c r="A573" s="61" t="s">
        <v>1954</v>
      </c>
      <c r="B573" s="62">
        <v>82101600</v>
      </c>
      <c r="C573" s="63" t="s">
        <v>2027</v>
      </c>
      <c r="D573" s="64">
        <v>43282</v>
      </c>
      <c r="E573" s="65" t="s">
        <v>171</v>
      </c>
      <c r="F573" s="66" t="s">
        <v>220</v>
      </c>
      <c r="G573" s="65" t="s">
        <v>241</v>
      </c>
      <c r="H573" s="67">
        <v>200000000</v>
      </c>
      <c r="I573" s="67" t="e">
        <f>[5]!Tabla24[[#This Row],[Valor total estimado]]</f>
        <v>#REF!</v>
      </c>
      <c r="J573" s="66" t="s">
        <v>76</v>
      </c>
      <c r="K573" s="66" t="s">
        <v>68</v>
      </c>
      <c r="L573" s="62" t="s">
        <v>1956</v>
      </c>
      <c r="M573" s="62" t="s">
        <v>1957</v>
      </c>
      <c r="N573" s="68">
        <v>3837020</v>
      </c>
      <c r="O573" s="69" t="s">
        <v>1958</v>
      </c>
      <c r="P573" s="65"/>
      <c r="Q573" s="65"/>
      <c r="R573" s="65"/>
      <c r="S573" s="65"/>
      <c r="T573" s="65"/>
      <c r="U573" s="70"/>
      <c r="V573" s="71"/>
      <c r="W573" s="72"/>
      <c r="X573" s="73"/>
      <c r="Y573" s="74"/>
      <c r="Z573" s="74"/>
      <c r="AA573" s="75" t="str">
        <f t="shared" si="8"/>
        <v/>
      </c>
      <c r="AB573" s="70"/>
      <c r="AC573" s="70"/>
      <c r="AD573" s="70"/>
      <c r="AE573" s="70" t="s">
        <v>2028</v>
      </c>
      <c r="AF573" s="76" t="s">
        <v>63</v>
      </c>
      <c r="AG573" s="65"/>
    </row>
    <row r="574" spans="1:33" s="78" customFormat="1" ht="50.25" customHeight="1" x14ac:dyDescent="0.25">
      <c r="A574" s="61" t="s">
        <v>1954</v>
      </c>
      <c r="B574" s="62" t="s">
        <v>2029</v>
      </c>
      <c r="C574" s="63" t="s">
        <v>2030</v>
      </c>
      <c r="D574" s="64">
        <v>43101</v>
      </c>
      <c r="E574" s="65" t="s">
        <v>925</v>
      </c>
      <c r="F574" s="66" t="s">
        <v>150</v>
      </c>
      <c r="G574" s="65" t="s">
        <v>241</v>
      </c>
      <c r="H574" s="67">
        <f>651599999+1520400001</f>
        <v>2172000000</v>
      </c>
      <c r="I574" s="67">
        <v>940097676</v>
      </c>
      <c r="J574" s="66" t="s">
        <v>76</v>
      </c>
      <c r="K574" s="66" t="s">
        <v>68</v>
      </c>
      <c r="L574" s="62" t="s">
        <v>1956</v>
      </c>
      <c r="M574" s="62" t="s">
        <v>1957</v>
      </c>
      <c r="N574" s="68">
        <v>3837020</v>
      </c>
      <c r="O574" s="69" t="s">
        <v>1958</v>
      </c>
      <c r="P574" s="65"/>
      <c r="Q574" s="65"/>
      <c r="R574" s="65"/>
      <c r="S574" s="65"/>
      <c r="T574" s="65"/>
      <c r="U574" s="70"/>
      <c r="V574" s="71">
        <v>8150</v>
      </c>
      <c r="W574" s="72" t="s">
        <v>2031</v>
      </c>
      <c r="X574" s="73">
        <v>43251</v>
      </c>
      <c r="Y574" s="74">
        <v>20180531</v>
      </c>
      <c r="Z574" s="74">
        <v>4600008110</v>
      </c>
      <c r="AA574" s="75">
        <f t="shared" si="8"/>
        <v>1</v>
      </c>
      <c r="AB574" s="70" t="s">
        <v>2032</v>
      </c>
      <c r="AC574" s="70" t="s">
        <v>61</v>
      </c>
      <c r="AD574" s="70"/>
      <c r="AE574" s="70" t="s">
        <v>1968</v>
      </c>
      <c r="AF574" s="76" t="s">
        <v>63</v>
      </c>
      <c r="AG574" s="65"/>
    </row>
    <row r="575" spans="1:33" s="78" customFormat="1" ht="50.25" customHeight="1" x14ac:dyDescent="0.25">
      <c r="A575" s="61" t="s">
        <v>1954</v>
      </c>
      <c r="B575" s="62" t="s">
        <v>2029</v>
      </c>
      <c r="C575" s="63" t="s">
        <v>2033</v>
      </c>
      <c r="D575" s="64">
        <v>43101</v>
      </c>
      <c r="E575" s="65" t="s">
        <v>852</v>
      </c>
      <c r="F575" s="66" t="s">
        <v>150</v>
      </c>
      <c r="G575" s="65" t="s">
        <v>241</v>
      </c>
      <c r="H575" s="67">
        <f>324000000+39600000+756000000+92400000</f>
        <v>1212000000</v>
      </c>
      <c r="I575" s="67">
        <v>865707840</v>
      </c>
      <c r="J575" s="66" t="s">
        <v>76</v>
      </c>
      <c r="K575" s="66" t="s">
        <v>68</v>
      </c>
      <c r="L575" s="62" t="s">
        <v>1956</v>
      </c>
      <c r="M575" s="62" t="s">
        <v>1957</v>
      </c>
      <c r="N575" s="68">
        <v>3837020</v>
      </c>
      <c r="O575" s="69" t="s">
        <v>1958</v>
      </c>
      <c r="P575" s="65"/>
      <c r="Q575" s="65"/>
      <c r="R575" s="65"/>
      <c r="S575" s="65"/>
      <c r="T575" s="65"/>
      <c r="U575" s="70"/>
      <c r="V575" s="71">
        <v>8140</v>
      </c>
      <c r="W575" s="72" t="s">
        <v>2034</v>
      </c>
      <c r="X575" s="73">
        <v>43181</v>
      </c>
      <c r="Y575" s="74">
        <v>20150515</v>
      </c>
      <c r="Z575" s="74">
        <v>4600008112</v>
      </c>
      <c r="AA575" s="75">
        <f t="shared" si="8"/>
        <v>1</v>
      </c>
      <c r="AB575" s="70" t="s">
        <v>2035</v>
      </c>
      <c r="AC575" s="70" t="s">
        <v>61</v>
      </c>
      <c r="AD575" s="70"/>
      <c r="AE575" s="70" t="s">
        <v>1968</v>
      </c>
      <c r="AF575" s="76" t="s">
        <v>63</v>
      </c>
      <c r="AG575" s="65"/>
    </row>
    <row r="576" spans="1:33" s="78" customFormat="1" ht="50.25" customHeight="1" x14ac:dyDescent="0.25">
      <c r="A576" s="61" t="s">
        <v>1954</v>
      </c>
      <c r="B576" s="62">
        <v>49101602</v>
      </c>
      <c r="C576" s="63" t="s">
        <v>2036</v>
      </c>
      <c r="D576" s="64">
        <v>43160</v>
      </c>
      <c r="E576" s="65" t="s">
        <v>852</v>
      </c>
      <c r="F576" s="66" t="s">
        <v>75</v>
      </c>
      <c r="G576" s="65" t="s">
        <v>241</v>
      </c>
      <c r="H576" s="67">
        <v>75000000</v>
      </c>
      <c r="I576" s="67">
        <v>27340250</v>
      </c>
      <c r="J576" s="66" t="s">
        <v>76</v>
      </c>
      <c r="K576" s="66" t="s">
        <v>68</v>
      </c>
      <c r="L576" s="62" t="s">
        <v>1956</v>
      </c>
      <c r="M576" s="62" t="s">
        <v>1957</v>
      </c>
      <c r="N576" s="68">
        <v>3837020</v>
      </c>
      <c r="O576" s="69" t="s">
        <v>1958</v>
      </c>
      <c r="P576" s="65"/>
      <c r="Q576" s="65"/>
      <c r="R576" s="65"/>
      <c r="S576" s="65"/>
      <c r="T576" s="65"/>
      <c r="U576" s="70"/>
      <c r="V576" s="71">
        <v>8190</v>
      </c>
      <c r="W576" s="72">
        <v>21255</v>
      </c>
      <c r="X576" s="73">
        <v>43265</v>
      </c>
      <c r="Y576" s="74">
        <v>20180614</v>
      </c>
      <c r="Z576" s="74">
        <v>4600008154</v>
      </c>
      <c r="AA576" s="75">
        <f t="shared" si="8"/>
        <v>1</v>
      </c>
      <c r="AB576" s="70" t="s">
        <v>2037</v>
      </c>
      <c r="AC576" s="70" t="s">
        <v>845</v>
      </c>
      <c r="AD576" s="70"/>
      <c r="AE576" s="70" t="s">
        <v>2020</v>
      </c>
      <c r="AF576" s="76" t="s">
        <v>63</v>
      </c>
      <c r="AG576" s="65"/>
    </row>
    <row r="577" spans="1:33" s="78" customFormat="1" ht="50.25" customHeight="1" x14ac:dyDescent="0.25">
      <c r="A577" s="61" t="s">
        <v>1954</v>
      </c>
      <c r="B577" s="62">
        <v>43221721</v>
      </c>
      <c r="C577" s="63" t="s">
        <v>2038</v>
      </c>
      <c r="D577" s="64">
        <v>43160</v>
      </c>
      <c r="E577" s="65" t="s">
        <v>872</v>
      </c>
      <c r="F577" s="66" t="s">
        <v>75</v>
      </c>
      <c r="G577" s="65" t="s">
        <v>241</v>
      </c>
      <c r="H577" s="67">
        <v>15000000</v>
      </c>
      <c r="I577" s="67" t="e">
        <f>[5]!Tabla24[[#This Row],[Valor total estimado]]</f>
        <v>#REF!</v>
      </c>
      <c r="J577" s="66" t="s">
        <v>76</v>
      </c>
      <c r="K577" s="66" t="s">
        <v>68</v>
      </c>
      <c r="L577" s="62" t="s">
        <v>1956</v>
      </c>
      <c r="M577" s="62" t="s">
        <v>1957</v>
      </c>
      <c r="N577" s="68">
        <v>3837020</v>
      </c>
      <c r="O577" s="69" t="s">
        <v>1958</v>
      </c>
      <c r="P577" s="65"/>
      <c r="Q577" s="65"/>
      <c r="R577" s="65"/>
      <c r="S577" s="65"/>
      <c r="T577" s="65"/>
      <c r="U577" s="70"/>
      <c r="V577" s="71">
        <v>8290</v>
      </c>
      <c r="W577" s="72">
        <v>21620</v>
      </c>
      <c r="X577" s="73">
        <v>43287</v>
      </c>
      <c r="Y577" s="74"/>
      <c r="Z577" s="74"/>
      <c r="AA577" s="75">
        <f t="shared" si="8"/>
        <v>0.33</v>
      </c>
      <c r="AB577" s="70"/>
      <c r="AC577" s="70"/>
      <c r="AD577" s="70"/>
      <c r="AE577" s="70" t="s">
        <v>2039</v>
      </c>
      <c r="AF577" s="76" t="s">
        <v>63</v>
      </c>
      <c r="AG577" s="65"/>
    </row>
    <row r="578" spans="1:33" s="78" customFormat="1" ht="50.25" customHeight="1" x14ac:dyDescent="0.25">
      <c r="A578" s="61" t="s">
        <v>1954</v>
      </c>
      <c r="B578" s="62">
        <v>80101703</v>
      </c>
      <c r="C578" s="63" t="s">
        <v>2040</v>
      </c>
      <c r="D578" s="64">
        <v>43101</v>
      </c>
      <c r="E578" s="65" t="s">
        <v>2012</v>
      </c>
      <c r="F578" s="66" t="s">
        <v>97</v>
      </c>
      <c r="G578" s="65" t="s">
        <v>241</v>
      </c>
      <c r="H578" s="67">
        <v>4000000</v>
      </c>
      <c r="I578" s="67">
        <v>4000000</v>
      </c>
      <c r="J578" s="66" t="s">
        <v>76</v>
      </c>
      <c r="K578" s="66" t="s">
        <v>68</v>
      </c>
      <c r="L578" s="62" t="s">
        <v>1956</v>
      </c>
      <c r="M578" s="62" t="s">
        <v>1957</v>
      </c>
      <c r="N578" s="68">
        <v>3837020</v>
      </c>
      <c r="O578" s="69" t="s">
        <v>1958</v>
      </c>
      <c r="P578" s="65"/>
      <c r="Q578" s="65"/>
      <c r="R578" s="65"/>
      <c r="S578" s="65"/>
      <c r="T578" s="65"/>
      <c r="U578" s="70"/>
      <c r="V578" s="71"/>
      <c r="W578" s="72"/>
      <c r="X578" s="73"/>
      <c r="Y578" s="74"/>
      <c r="Z578" s="74"/>
      <c r="AA578" s="75" t="str">
        <f t="shared" si="8"/>
        <v/>
      </c>
      <c r="AB578" s="70"/>
      <c r="AC578" s="70"/>
      <c r="AD578" s="70"/>
      <c r="AE578" s="70" t="s">
        <v>2039</v>
      </c>
      <c r="AF578" s="76" t="s">
        <v>63</v>
      </c>
      <c r="AG578" s="65"/>
    </row>
    <row r="579" spans="1:33" s="78" customFormat="1" ht="50.25" customHeight="1" x14ac:dyDescent="0.25">
      <c r="A579" s="61" t="s">
        <v>1954</v>
      </c>
      <c r="B579" s="62" t="s">
        <v>2041</v>
      </c>
      <c r="C579" s="63" t="s">
        <v>2042</v>
      </c>
      <c r="D579" s="64">
        <v>43344</v>
      </c>
      <c r="E579" s="65" t="s">
        <v>872</v>
      </c>
      <c r="F579" s="66" t="s">
        <v>75</v>
      </c>
      <c r="G579" s="65" t="s">
        <v>241</v>
      </c>
      <c r="H579" s="67">
        <v>15840000</v>
      </c>
      <c r="I579" s="67" t="e">
        <f>[5]!Tabla24[[#This Row],[Valor total estimado]]</f>
        <v>#REF!</v>
      </c>
      <c r="J579" s="66" t="s">
        <v>76</v>
      </c>
      <c r="K579" s="66" t="s">
        <v>68</v>
      </c>
      <c r="L579" s="62" t="s">
        <v>1956</v>
      </c>
      <c r="M579" s="62" t="s">
        <v>1957</v>
      </c>
      <c r="N579" s="68">
        <v>3837020</v>
      </c>
      <c r="O579" s="69" t="s">
        <v>1958</v>
      </c>
      <c r="P579" s="65"/>
      <c r="Q579" s="65"/>
      <c r="R579" s="65"/>
      <c r="S579" s="65"/>
      <c r="T579" s="65"/>
      <c r="U579" s="70"/>
      <c r="V579" s="71"/>
      <c r="W579" s="72"/>
      <c r="X579" s="73"/>
      <c r="Y579" s="74"/>
      <c r="Z579" s="74"/>
      <c r="AA579" s="75" t="str">
        <f t="shared" si="8"/>
        <v/>
      </c>
      <c r="AB579" s="70"/>
      <c r="AC579" s="70"/>
      <c r="AD579" s="70"/>
      <c r="AE579" s="70" t="s">
        <v>2039</v>
      </c>
      <c r="AF579" s="76" t="s">
        <v>63</v>
      </c>
      <c r="AG579" s="65"/>
    </row>
    <row r="580" spans="1:33" s="78" customFormat="1" ht="50.25" customHeight="1" x14ac:dyDescent="0.25">
      <c r="A580" s="61" t="s">
        <v>1954</v>
      </c>
      <c r="B580" s="62">
        <v>72101509</v>
      </c>
      <c r="C580" s="63" t="s">
        <v>2043</v>
      </c>
      <c r="D580" s="64">
        <v>43040</v>
      </c>
      <c r="E580" s="65" t="s">
        <v>2044</v>
      </c>
      <c r="F580" s="66" t="s">
        <v>220</v>
      </c>
      <c r="G580" s="65" t="s">
        <v>241</v>
      </c>
      <c r="H580" s="67">
        <v>179473460</v>
      </c>
      <c r="I580" s="67">
        <v>81376633</v>
      </c>
      <c r="J580" s="66" t="s">
        <v>49</v>
      </c>
      <c r="K580" s="66" t="s">
        <v>50</v>
      </c>
      <c r="L580" s="62" t="s">
        <v>1956</v>
      </c>
      <c r="M580" s="62" t="s">
        <v>1957</v>
      </c>
      <c r="N580" s="68">
        <v>3837020</v>
      </c>
      <c r="O580" s="69" t="s">
        <v>1958</v>
      </c>
      <c r="P580" s="65"/>
      <c r="Q580" s="65"/>
      <c r="R580" s="65"/>
      <c r="S580" s="65"/>
      <c r="T580" s="65"/>
      <c r="U580" s="70"/>
      <c r="V580" s="71"/>
      <c r="W580" s="72" t="s">
        <v>2045</v>
      </c>
      <c r="X580" s="73"/>
      <c r="Y580" s="74"/>
      <c r="Z580" s="74"/>
      <c r="AA580" s="75">
        <f t="shared" si="8"/>
        <v>0</v>
      </c>
      <c r="AB580" s="70"/>
      <c r="AC580" s="70" t="s">
        <v>552</v>
      </c>
      <c r="AD580" s="70"/>
      <c r="AE580" s="70" t="s">
        <v>2039</v>
      </c>
      <c r="AF580" s="76" t="s">
        <v>63</v>
      </c>
      <c r="AG580" s="65"/>
    </row>
    <row r="581" spans="1:33" s="78" customFormat="1" ht="50.25" customHeight="1" x14ac:dyDescent="0.25">
      <c r="A581" s="61" t="s">
        <v>1954</v>
      </c>
      <c r="B581" s="62">
        <v>41113635</v>
      </c>
      <c r="C581" s="63" t="s">
        <v>2046</v>
      </c>
      <c r="D581" s="64">
        <v>43132</v>
      </c>
      <c r="E581" s="65" t="s">
        <v>2012</v>
      </c>
      <c r="F581" s="66" t="s">
        <v>75</v>
      </c>
      <c r="G581" s="65" t="s">
        <v>241</v>
      </c>
      <c r="H581" s="67">
        <v>0</v>
      </c>
      <c r="I581" s="67" t="e">
        <f>[5]!Tabla24[[#This Row],[Valor total estimado]]</f>
        <v>#REF!</v>
      </c>
      <c r="J581" s="66" t="s">
        <v>76</v>
      </c>
      <c r="K581" s="66" t="s">
        <v>68</v>
      </c>
      <c r="L581" s="62" t="s">
        <v>1956</v>
      </c>
      <c r="M581" s="62" t="s">
        <v>1957</v>
      </c>
      <c r="N581" s="68">
        <v>3837020</v>
      </c>
      <c r="O581" s="69" t="s">
        <v>1958</v>
      </c>
      <c r="P581" s="65"/>
      <c r="Q581" s="65"/>
      <c r="R581" s="65"/>
      <c r="S581" s="65"/>
      <c r="T581" s="65"/>
      <c r="U581" s="70"/>
      <c r="V581" s="71"/>
      <c r="W581" s="72"/>
      <c r="X581" s="73"/>
      <c r="Y581" s="74"/>
      <c r="Z581" s="74"/>
      <c r="AA581" s="75" t="str">
        <f t="shared" si="8"/>
        <v/>
      </c>
      <c r="AB581" s="70"/>
      <c r="AC581" s="70"/>
      <c r="AD581" s="70"/>
      <c r="AE581" s="70" t="s">
        <v>2039</v>
      </c>
      <c r="AF581" s="76" t="s">
        <v>63</v>
      </c>
      <c r="AG581" s="65"/>
    </row>
    <row r="582" spans="1:33" s="78" customFormat="1" ht="50.25" customHeight="1" x14ac:dyDescent="0.25">
      <c r="A582" s="61" t="s">
        <v>1954</v>
      </c>
      <c r="B582" s="62">
        <v>41113635</v>
      </c>
      <c r="C582" s="63" t="s">
        <v>2047</v>
      </c>
      <c r="D582" s="64">
        <v>43160</v>
      </c>
      <c r="E582" s="65" t="s">
        <v>852</v>
      </c>
      <c r="F582" s="66" t="s">
        <v>75</v>
      </c>
      <c r="G582" s="65" t="s">
        <v>241</v>
      </c>
      <c r="H582" s="67">
        <v>51600000</v>
      </c>
      <c r="I582" s="67">
        <v>36193295</v>
      </c>
      <c r="J582" s="66" t="s">
        <v>76</v>
      </c>
      <c r="K582" s="66" t="s">
        <v>68</v>
      </c>
      <c r="L582" s="62" t="s">
        <v>1956</v>
      </c>
      <c r="M582" s="62" t="s">
        <v>1957</v>
      </c>
      <c r="N582" s="68">
        <v>3837020</v>
      </c>
      <c r="O582" s="69" t="s">
        <v>1958</v>
      </c>
      <c r="P582" s="65"/>
      <c r="Q582" s="65"/>
      <c r="R582" s="65"/>
      <c r="S582" s="65"/>
      <c r="T582" s="65"/>
      <c r="U582" s="70"/>
      <c r="V582" s="71">
        <v>8199</v>
      </c>
      <c r="W582" s="72">
        <v>21425</v>
      </c>
      <c r="X582" s="73">
        <v>43180</v>
      </c>
      <c r="Y582" s="74">
        <v>20180321</v>
      </c>
      <c r="Z582" s="74" t="s">
        <v>68</v>
      </c>
      <c r="AA582" s="75">
        <f t="shared" si="8"/>
        <v>1</v>
      </c>
      <c r="AB582" s="70" t="s">
        <v>2048</v>
      </c>
      <c r="AC582" s="70"/>
      <c r="AD582" s="70"/>
      <c r="AE582" s="70" t="s">
        <v>1976</v>
      </c>
      <c r="AF582" s="76" t="s">
        <v>63</v>
      </c>
      <c r="AG582" s="65"/>
    </row>
    <row r="583" spans="1:33" s="78" customFormat="1" ht="50.25" customHeight="1" x14ac:dyDescent="0.25">
      <c r="A583" s="61" t="s">
        <v>1954</v>
      </c>
      <c r="B583" s="62">
        <v>72154043</v>
      </c>
      <c r="C583" s="63" t="s">
        <v>2049</v>
      </c>
      <c r="D583" s="64">
        <v>43282</v>
      </c>
      <c r="E583" s="65" t="s">
        <v>852</v>
      </c>
      <c r="F583" s="66" t="s">
        <v>220</v>
      </c>
      <c r="G583" s="65" t="s">
        <v>241</v>
      </c>
      <c r="H583" s="67">
        <v>88800000</v>
      </c>
      <c r="I583" s="67" t="e">
        <f>[5]!Tabla24[[#This Row],[Valor total estimado]]</f>
        <v>#REF!</v>
      </c>
      <c r="J583" s="66" t="s">
        <v>76</v>
      </c>
      <c r="K583" s="66" t="s">
        <v>68</v>
      </c>
      <c r="L583" s="62" t="s">
        <v>1956</v>
      </c>
      <c r="M583" s="62" t="s">
        <v>1957</v>
      </c>
      <c r="N583" s="68">
        <v>3837020</v>
      </c>
      <c r="O583" s="69" t="s">
        <v>1958</v>
      </c>
      <c r="P583" s="65"/>
      <c r="Q583" s="65"/>
      <c r="R583" s="65"/>
      <c r="S583" s="65"/>
      <c r="T583" s="65"/>
      <c r="U583" s="70"/>
      <c r="V583" s="71">
        <v>8346</v>
      </c>
      <c r="W583" s="72" t="s">
        <v>2050</v>
      </c>
      <c r="X583" s="73">
        <v>43287</v>
      </c>
      <c r="Y583" s="74"/>
      <c r="Z583" s="74"/>
      <c r="AA583" s="75">
        <f t="shared" si="8"/>
        <v>0.33</v>
      </c>
      <c r="AB583" s="70"/>
      <c r="AC583" s="70"/>
      <c r="AD583" s="70"/>
      <c r="AE583" s="70" t="s">
        <v>1976</v>
      </c>
      <c r="AF583" s="76" t="s">
        <v>63</v>
      </c>
      <c r="AG583" s="65"/>
    </row>
    <row r="584" spans="1:33" s="78" customFormat="1" ht="50.25" customHeight="1" x14ac:dyDescent="0.25">
      <c r="A584" s="61" t="s">
        <v>1954</v>
      </c>
      <c r="B584" s="62">
        <v>72101511</v>
      </c>
      <c r="C584" s="63" t="s">
        <v>2051</v>
      </c>
      <c r="D584" s="64">
        <v>43252</v>
      </c>
      <c r="E584" s="65" t="s">
        <v>852</v>
      </c>
      <c r="F584" s="66" t="s">
        <v>220</v>
      </c>
      <c r="G584" s="65" t="s">
        <v>241</v>
      </c>
      <c r="H584" s="67">
        <v>84000000</v>
      </c>
      <c r="I584" s="67" t="e">
        <f>[5]!Tabla24[[#This Row],[Valor total estimado]]</f>
        <v>#REF!</v>
      </c>
      <c r="J584" s="66" t="s">
        <v>76</v>
      </c>
      <c r="K584" s="66" t="s">
        <v>68</v>
      </c>
      <c r="L584" s="62" t="s">
        <v>1956</v>
      </c>
      <c r="M584" s="62" t="s">
        <v>1957</v>
      </c>
      <c r="N584" s="68">
        <v>3837020</v>
      </c>
      <c r="O584" s="69" t="s">
        <v>1958</v>
      </c>
      <c r="P584" s="65"/>
      <c r="Q584" s="65"/>
      <c r="R584" s="65"/>
      <c r="S584" s="65"/>
      <c r="T584" s="65"/>
      <c r="U584" s="70"/>
      <c r="V584" s="71">
        <v>8530</v>
      </c>
      <c r="W584" s="72" t="s">
        <v>2052</v>
      </c>
      <c r="X584" s="73"/>
      <c r="Y584" s="74"/>
      <c r="Z584" s="74"/>
      <c r="AA584" s="75">
        <f t="shared" si="8"/>
        <v>0</v>
      </c>
      <c r="AB584" s="70"/>
      <c r="AC584" s="70"/>
      <c r="AD584" s="70"/>
      <c r="AE584" s="70" t="s">
        <v>1976</v>
      </c>
      <c r="AF584" s="76" t="s">
        <v>63</v>
      </c>
      <c r="AG584" s="65"/>
    </row>
    <row r="585" spans="1:33" s="78" customFormat="1" ht="50.25" customHeight="1" x14ac:dyDescent="0.25">
      <c r="A585" s="61" t="s">
        <v>1954</v>
      </c>
      <c r="B585" s="62" t="s">
        <v>2053</v>
      </c>
      <c r="C585" s="63" t="s">
        <v>2054</v>
      </c>
      <c r="D585" s="64">
        <v>43101</v>
      </c>
      <c r="E585" s="65" t="s">
        <v>852</v>
      </c>
      <c r="F585" s="66" t="s">
        <v>220</v>
      </c>
      <c r="G585" s="65" t="s">
        <v>241</v>
      </c>
      <c r="H585" s="67">
        <v>153468000</v>
      </c>
      <c r="I585" s="67" t="e">
        <f>[5]!Tabla24[[#This Row],[Valor total estimado]]</f>
        <v>#REF!</v>
      </c>
      <c r="J585" s="66" t="s">
        <v>76</v>
      </c>
      <c r="K585" s="66" t="s">
        <v>68</v>
      </c>
      <c r="L585" s="62" t="s">
        <v>1956</v>
      </c>
      <c r="M585" s="62" t="s">
        <v>1957</v>
      </c>
      <c r="N585" s="68">
        <v>3837020</v>
      </c>
      <c r="O585" s="69" t="s">
        <v>1958</v>
      </c>
      <c r="P585" s="65"/>
      <c r="Q585" s="65"/>
      <c r="R585" s="65"/>
      <c r="S585" s="65"/>
      <c r="T585" s="65"/>
      <c r="U585" s="70"/>
      <c r="V585" s="71">
        <v>8015</v>
      </c>
      <c r="W585" s="72" t="s">
        <v>2055</v>
      </c>
      <c r="X585" s="73"/>
      <c r="Y585" s="74"/>
      <c r="Z585" s="74"/>
      <c r="AA585" s="75">
        <f t="shared" si="8"/>
        <v>0</v>
      </c>
      <c r="AB585" s="70"/>
      <c r="AC585" s="70" t="s">
        <v>552</v>
      </c>
      <c r="AD585" s="70"/>
      <c r="AE585" s="70" t="s">
        <v>2056</v>
      </c>
      <c r="AF585" s="76" t="s">
        <v>63</v>
      </c>
      <c r="AG585" s="65"/>
    </row>
    <row r="586" spans="1:33" s="78" customFormat="1" ht="50.25" customHeight="1" x14ac:dyDescent="0.25">
      <c r="A586" s="61" t="s">
        <v>1954</v>
      </c>
      <c r="B586" s="62">
        <v>49101602</v>
      </c>
      <c r="C586" s="63" t="s">
        <v>2057</v>
      </c>
      <c r="D586" s="64">
        <v>43050</v>
      </c>
      <c r="E586" s="65" t="s">
        <v>1148</v>
      </c>
      <c r="F586" s="66" t="s">
        <v>47</v>
      </c>
      <c r="G586" s="65" t="s">
        <v>241</v>
      </c>
      <c r="H586" s="67">
        <v>483920284</v>
      </c>
      <c r="I586" s="67">
        <f>93954685+219227598</f>
        <v>313182283</v>
      </c>
      <c r="J586" s="66" t="s">
        <v>49</v>
      </c>
      <c r="K586" s="66" t="s">
        <v>50</v>
      </c>
      <c r="L586" s="62" t="s">
        <v>1956</v>
      </c>
      <c r="M586" s="62" t="s">
        <v>1957</v>
      </c>
      <c r="N586" s="68">
        <v>3837020</v>
      </c>
      <c r="O586" s="69" t="s">
        <v>1958</v>
      </c>
      <c r="P586" s="65"/>
      <c r="Q586" s="65"/>
      <c r="R586" s="65"/>
      <c r="S586" s="65"/>
      <c r="T586" s="65"/>
      <c r="U586" s="70"/>
      <c r="V586" s="71"/>
      <c r="W586" s="72"/>
      <c r="X586" s="73"/>
      <c r="Y586" s="74"/>
      <c r="Z586" s="74"/>
      <c r="AA586" s="75" t="str">
        <f t="shared" si="8"/>
        <v/>
      </c>
      <c r="AB586" s="70"/>
      <c r="AC586" s="70"/>
      <c r="AD586" s="70"/>
      <c r="AE586" s="70" t="s">
        <v>1972</v>
      </c>
      <c r="AF586" s="76" t="s">
        <v>63</v>
      </c>
      <c r="AG586" s="65"/>
    </row>
    <row r="587" spans="1:33" s="78" customFormat="1" ht="50.25" customHeight="1" x14ac:dyDescent="0.25">
      <c r="A587" s="61" t="s">
        <v>1954</v>
      </c>
      <c r="B587" s="62">
        <v>82101600</v>
      </c>
      <c r="C587" s="63" t="s">
        <v>2058</v>
      </c>
      <c r="D587" s="64">
        <v>43252</v>
      </c>
      <c r="E587" s="65" t="s">
        <v>74</v>
      </c>
      <c r="F587" s="66" t="s">
        <v>75</v>
      </c>
      <c r="G587" s="65" t="s">
        <v>241</v>
      </c>
      <c r="H587" s="67">
        <v>75000000</v>
      </c>
      <c r="I587" s="67" t="e">
        <f>[5]!Tabla24[[#This Row],[Valor total estimado]]</f>
        <v>#REF!</v>
      </c>
      <c r="J587" s="66" t="s">
        <v>76</v>
      </c>
      <c r="K587" s="66" t="s">
        <v>68</v>
      </c>
      <c r="L587" s="62" t="s">
        <v>1956</v>
      </c>
      <c r="M587" s="62" t="s">
        <v>1957</v>
      </c>
      <c r="N587" s="68">
        <v>3837020</v>
      </c>
      <c r="O587" s="69" t="s">
        <v>1958</v>
      </c>
      <c r="P587" s="65"/>
      <c r="Q587" s="65"/>
      <c r="R587" s="65"/>
      <c r="S587" s="65"/>
      <c r="T587" s="65"/>
      <c r="U587" s="70"/>
      <c r="V587" s="71">
        <v>8529</v>
      </c>
      <c r="W587" s="72">
        <v>21992</v>
      </c>
      <c r="X587" s="73"/>
      <c r="Y587" s="74"/>
      <c r="Z587" s="74"/>
      <c r="AA587" s="75">
        <f t="shared" si="8"/>
        <v>0</v>
      </c>
      <c r="AB587" s="70"/>
      <c r="AC587" s="70"/>
      <c r="AD587" s="70"/>
      <c r="AE587" s="70" t="s">
        <v>2024</v>
      </c>
      <c r="AF587" s="76" t="s">
        <v>63</v>
      </c>
      <c r="AG587" s="65"/>
    </row>
    <row r="588" spans="1:33" s="78" customFormat="1" ht="50.25" customHeight="1" x14ac:dyDescent="0.25">
      <c r="A588" s="61" t="s">
        <v>1954</v>
      </c>
      <c r="B588" s="62">
        <v>78111602</v>
      </c>
      <c r="C588" s="63" t="s">
        <v>2059</v>
      </c>
      <c r="D588" s="64">
        <v>43018</v>
      </c>
      <c r="E588" s="65" t="s">
        <v>736</v>
      </c>
      <c r="F588" s="66" t="s">
        <v>47</v>
      </c>
      <c r="G588" s="65" t="s">
        <v>241</v>
      </c>
      <c r="H588" s="67">
        <v>306421990</v>
      </c>
      <c r="I588" s="67">
        <f>47748398+190993592</f>
        <v>238741990</v>
      </c>
      <c r="J588" s="66" t="s">
        <v>49</v>
      </c>
      <c r="K588" s="66" t="s">
        <v>50</v>
      </c>
      <c r="L588" s="62" t="s">
        <v>1956</v>
      </c>
      <c r="M588" s="62" t="s">
        <v>1957</v>
      </c>
      <c r="N588" s="68">
        <v>3837020</v>
      </c>
      <c r="O588" s="69" t="s">
        <v>1958</v>
      </c>
      <c r="P588" s="65"/>
      <c r="Q588" s="65"/>
      <c r="R588" s="65"/>
      <c r="S588" s="65"/>
      <c r="T588" s="65"/>
      <c r="U588" s="70"/>
      <c r="V588" s="71"/>
      <c r="W588" s="72" t="s">
        <v>2060</v>
      </c>
      <c r="X588" s="73"/>
      <c r="Y588" s="74"/>
      <c r="Z588" s="74"/>
      <c r="AA588" s="75">
        <f t="shared" ref="AA588:AA651" si="9">+IF(AND(W588="",X588="",Y588="",Z588=""),"",IF(AND(W588&lt;&gt;"",X588="",Y588="",Z588=""),0%,IF(AND(W588&lt;&gt;"",X588&lt;&gt;"",Y588="",Z588=""),33%,IF(AND(W588&lt;&gt;"",X588&lt;&gt;"",Y588&lt;&gt;"",Z588=""),66%,IF(AND(W588&lt;&gt;"",X588&lt;&gt;"",Y588&lt;&gt;"",Z588&lt;&gt;""),100%,"Información incompleta")))))</f>
        <v>0</v>
      </c>
      <c r="AB588" s="70"/>
      <c r="AC588" s="70" t="s">
        <v>552</v>
      </c>
      <c r="AD588" s="70"/>
      <c r="AE588" s="70" t="s">
        <v>2061</v>
      </c>
      <c r="AF588" s="76" t="s">
        <v>63</v>
      </c>
      <c r="AG588" s="65"/>
    </row>
    <row r="589" spans="1:33" s="78" customFormat="1" ht="50.25" customHeight="1" x14ac:dyDescent="0.25">
      <c r="A589" s="61" t="s">
        <v>1954</v>
      </c>
      <c r="B589" s="62">
        <v>85122201</v>
      </c>
      <c r="C589" s="63" t="s">
        <v>2062</v>
      </c>
      <c r="D589" s="64">
        <v>43132</v>
      </c>
      <c r="E589" s="65" t="s">
        <v>66</v>
      </c>
      <c r="F589" s="66" t="s">
        <v>75</v>
      </c>
      <c r="G589" s="65" t="s">
        <v>241</v>
      </c>
      <c r="H589" s="67">
        <v>10000000</v>
      </c>
      <c r="I589" s="67">
        <v>5214730</v>
      </c>
      <c r="J589" s="66" t="s">
        <v>76</v>
      </c>
      <c r="K589" s="66" t="s">
        <v>68</v>
      </c>
      <c r="L589" s="62" t="s">
        <v>1956</v>
      </c>
      <c r="M589" s="62" t="s">
        <v>1957</v>
      </c>
      <c r="N589" s="68">
        <v>3837020</v>
      </c>
      <c r="O589" s="69" t="s">
        <v>1958</v>
      </c>
      <c r="P589" s="65"/>
      <c r="Q589" s="65"/>
      <c r="R589" s="65"/>
      <c r="S589" s="65"/>
      <c r="T589" s="65"/>
      <c r="U589" s="70"/>
      <c r="V589" s="71">
        <v>8149</v>
      </c>
      <c r="W589" s="72">
        <v>21186</v>
      </c>
      <c r="X589" s="73">
        <v>43201</v>
      </c>
      <c r="Y589" s="74">
        <v>20180515</v>
      </c>
      <c r="Z589" s="74">
        <v>4600008108</v>
      </c>
      <c r="AA589" s="75">
        <f t="shared" si="9"/>
        <v>1</v>
      </c>
      <c r="AB589" s="70" t="s">
        <v>2063</v>
      </c>
      <c r="AC589" s="70" t="s">
        <v>61</v>
      </c>
      <c r="AD589" s="70"/>
      <c r="AE589" s="70" t="s">
        <v>2039</v>
      </c>
      <c r="AF589" s="76" t="s">
        <v>63</v>
      </c>
      <c r="AG589" s="65"/>
    </row>
    <row r="590" spans="1:33" s="78" customFormat="1" ht="50.25" customHeight="1" x14ac:dyDescent="0.25">
      <c r="A590" s="61" t="s">
        <v>1954</v>
      </c>
      <c r="B590" s="62">
        <v>20102301</v>
      </c>
      <c r="C590" s="63" t="s">
        <v>2064</v>
      </c>
      <c r="D590" s="64">
        <v>43132</v>
      </c>
      <c r="E590" s="65" t="s">
        <v>66</v>
      </c>
      <c r="F590" s="66" t="s">
        <v>75</v>
      </c>
      <c r="G590" s="65" t="s">
        <v>241</v>
      </c>
      <c r="H590" s="67">
        <v>50400000</v>
      </c>
      <c r="I590" s="67" t="e">
        <f>[5]!Tabla24[[#This Row],[Valor total estimado]]</f>
        <v>#REF!</v>
      </c>
      <c r="J590" s="66" t="s">
        <v>76</v>
      </c>
      <c r="K590" s="66" t="s">
        <v>68</v>
      </c>
      <c r="L590" s="62" t="s">
        <v>1956</v>
      </c>
      <c r="M590" s="62" t="s">
        <v>1957</v>
      </c>
      <c r="N590" s="68">
        <v>3837020</v>
      </c>
      <c r="O590" s="69" t="s">
        <v>1958</v>
      </c>
      <c r="P590" s="65"/>
      <c r="Q590" s="65"/>
      <c r="R590" s="65"/>
      <c r="S590" s="65"/>
      <c r="T590" s="65"/>
      <c r="U590" s="70"/>
      <c r="V590" s="71"/>
      <c r="W590" s="72"/>
      <c r="X590" s="73"/>
      <c r="Y590" s="74"/>
      <c r="Z590" s="74"/>
      <c r="AA590" s="75" t="str">
        <f t="shared" si="9"/>
        <v/>
      </c>
      <c r="AB590" s="70"/>
      <c r="AC590" s="70"/>
      <c r="AD590" s="70"/>
      <c r="AE590" s="70" t="s">
        <v>1976</v>
      </c>
      <c r="AF590" s="76" t="s">
        <v>63</v>
      </c>
      <c r="AG590" s="65"/>
    </row>
    <row r="591" spans="1:33" s="78" customFormat="1" ht="50.25" customHeight="1" x14ac:dyDescent="0.25">
      <c r="A591" s="61" t="s">
        <v>1954</v>
      </c>
      <c r="B591" s="62">
        <v>80111700</v>
      </c>
      <c r="C591" s="63" t="s">
        <v>2065</v>
      </c>
      <c r="D591" s="64">
        <v>43160</v>
      </c>
      <c r="E591" s="65" t="s">
        <v>145</v>
      </c>
      <c r="F591" s="66" t="s">
        <v>220</v>
      </c>
      <c r="G591" s="65" t="s">
        <v>241</v>
      </c>
      <c r="H591" s="67">
        <v>240000000</v>
      </c>
      <c r="I591" s="67" t="e">
        <f>[5]!Tabla24[[#This Row],[Valor total estimado]]</f>
        <v>#REF!</v>
      </c>
      <c r="J591" s="66" t="s">
        <v>76</v>
      </c>
      <c r="K591" s="66" t="s">
        <v>68</v>
      </c>
      <c r="L591" s="62" t="s">
        <v>1956</v>
      </c>
      <c r="M591" s="62" t="s">
        <v>1957</v>
      </c>
      <c r="N591" s="68">
        <v>3837020</v>
      </c>
      <c r="O591" s="69" t="s">
        <v>1958</v>
      </c>
      <c r="P591" s="65"/>
      <c r="Q591" s="65"/>
      <c r="R591" s="65"/>
      <c r="S591" s="65"/>
      <c r="T591" s="65"/>
      <c r="U591" s="70"/>
      <c r="V591" s="71"/>
      <c r="W591" s="72"/>
      <c r="X591" s="73"/>
      <c r="Y591" s="74"/>
      <c r="Z591" s="74"/>
      <c r="AA591" s="75" t="str">
        <f t="shared" si="9"/>
        <v/>
      </c>
      <c r="AB591" s="70"/>
      <c r="AC591" s="70"/>
      <c r="AD591" s="70"/>
      <c r="AE591" s="70" t="s">
        <v>2026</v>
      </c>
      <c r="AF591" s="76" t="s">
        <v>63</v>
      </c>
      <c r="AG591" s="65"/>
    </row>
    <row r="592" spans="1:33" s="78" customFormat="1" ht="50.25" customHeight="1" x14ac:dyDescent="0.25">
      <c r="A592" s="61" t="s">
        <v>1954</v>
      </c>
      <c r="B592" s="62">
        <v>49101602</v>
      </c>
      <c r="C592" s="63" t="s">
        <v>2066</v>
      </c>
      <c r="D592" s="64">
        <v>43160</v>
      </c>
      <c r="E592" s="65" t="s">
        <v>852</v>
      </c>
      <c r="F592" s="66" t="s">
        <v>75</v>
      </c>
      <c r="G592" s="65" t="s">
        <v>241</v>
      </c>
      <c r="H592" s="67">
        <v>20000000</v>
      </c>
      <c r="I592" s="67" t="e">
        <f>[5]!Tabla24[[#This Row],[Valor total estimado]]</f>
        <v>#REF!</v>
      </c>
      <c r="J592" s="66" t="s">
        <v>76</v>
      </c>
      <c r="K592" s="66" t="s">
        <v>68</v>
      </c>
      <c r="L592" s="62" t="s">
        <v>1956</v>
      </c>
      <c r="M592" s="62" t="s">
        <v>1957</v>
      </c>
      <c r="N592" s="68">
        <v>3837020</v>
      </c>
      <c r="O592" s="69" t="s">
        <v>1958</v>
      </c>
      <c r="P592" s="65"/>
      <c r="Q592" s="65"/>
      <c r="R592" s="65"/>
      <c r="S592" s="65"/>
      <c r="T592" s="65"/>
      <c r="U592" s="70"/>
      <c r="V592" s="71"/>
      <c r="W592" s="72"/>
      <c r="X592" s="73"/>
      <c r="Y592" s="74"/>
      <c r="Z592" s="74"/>
      <c r="AA592" s="75" t="str">
        <f t="shared" si="9"/>
        <v/>
      </c>
      <c r="AB592" s="70"/>
      <c r="AC592" s="70"/>
      <c r="AD592" s="70"/>
      <c r="AE592" s="70" t="s">
        <v>2024</v>
      </c>
      <c r="AF592" s="76" t="s">
        <v>63</v>
      </c>
      <c r="AG592" s="65"/>
    </row>
    <row r="593" spans="1:33" s="78" customFormat="1" ht="50.25" customHeight="1" x14ac:dyDescent="0.25">
      <c r="A593" s="61" t="s">
        <v>1954</v>
      </c>
      <c r="B593" s="62"/>
      <c r="C593" s="63" t="s">
        <v>2067</v>
      </c>
      <c r="D593" s="64">
        <v>43191</v>
      </c>
      <c r="E593" s="65" t="s">
        <v>872</v>
      </c>
      <c r="F593" s="66" t="s">
        <v>75</v>
      </c>
      <c r="G593" s="65" t="s">
        <v>241</v>
      </c>
      <c r="H593" s="67">
        <v>8448000</v>
      </c>
      <c r="I593" s="67" t="e">
        <f>[5]!Tabla24[[#This Row],[Valor total estimado]]</f>
        <v>#REF!</v>
      </c>
      <c r="J593" s="66" t="s">
        <v>76</v>
      </c>
      <c r="K593" s="66" t="s">
        <v>68</v>
      </c>
      <c r="L593" s="62" t="s">
        <v>1956</v>
      </c>
      <c r="M593" s="62" t="s">
        <v>1957</v>
      </c>
      <c r="N593" s="68">
        <v>3837020</v>
      </c>
      <c r="O593" s="69" t="s">
        <v>1958</v>
      </c>
      <c r="P593" s="65"/>
      <c r="Q593" s="65"/>
      <c r="R593" s="65"/>
      <c r="S593" s="65"/>
      <c r="T593" s="65"/>
      <c r="U593" s="70"/>
      <c r="V593" s="71"/>
      <c r="W593" s="72"/>
      <c r="X593" s="73"/>
      <c r="Y593" s="74"/>
      <c r="Z593" s="74"/>
      <c r="AA593" s="75" t="str">
        <f t="shared" si="9"/>
        <v/>
      </c>
      <c r="AB593" s="70"/>
      <c r="AC593" s="70"/>
      <c r="AD593" s="70"/>
      <c r="AE593" s="70" t="s">
        <v>2039</v>
      </c>
      <c r="AF593" s="76" t="s">
        <v>63</v>
      </c>
      <c r="AG593" s="65"/>
    </row>
    <row r="594" spans="1:33" s="78" customFormat="1" ht="50.25" customHeight="1" x14ac:dyDescent="0.25">
      <c r="A594" s="61" t="s">
        <v>1954</v>
      </c>
      <c r="B594" s="62">
        <v>80121604</v>
      </c>
      <c r="C594" s="63" t="s">
        <v>2068</v>
      </c>
      <c r="D594" s="64">
        <v>43282</v>
      </c>
      <c r="E594" s="65" t="s">
        <v>171</v>
      </c>
      <c r="F594" s="66" t="s">
        <v>97</v>
      </c>
      <c r="G594" s="65" t="s">
        <v>241</v>
      </c>
      <c r="H594" s="67">
        <v>36960000</v>
      </c>
      <c r="I594" s="67" t="e">
        <f>[5]!Tabla24[[#This Row],[Valor total estimado]]</f>
        <v>#REF!</v>
      </c>
      <c r="J594" s="66" t="s">
        <v>76</v>
      </c>
      <c r="K594" s="66" t="s">
        <v>68</v>
      </c>
      <c r="L594" s="62" t="s">
        <v>1956</v>
      </c>
      <c r="M594" s="62" t="s">
        <v>1957</v>
      </c>
      <c r="N594" s="68">
        <v>3837020</v>
      </c>
      <c r="O594" s="69" t="s">
        <v>1958</v>
      </c>
      <c r="P594" s="65"/>
      <c r="Q594" s="65"/>
      <c r="R594" s="65"/>
      <c r="S594" s="65"/>
      <c r="T594" s="65"/>
      <c r="U594" s="70"/>
      <c r="V594" s="71"/>
      <c r="W594" s="72"/>
      <c r="X594" s="73"/>
      <c r="Y594" s="74"/>
      <c r="Z594" s="74"/>
      <c r="AA594" s="75" t="str">
        <f t="shared" si="9"/>
        <v/>
      </c>
      <c r="AB594" s="70"/>
      <c r="AC594" s="70"/>
      <c r="AD594" s="70"/>
      <c r="AE594" s="70" t="s">
        <v>2069</v>
      </c>
      <c r="AF594" s="76" t="s">
        <v>63</v>
      </c>
      <c r="AG594" s="65"/>
    </row>
    <row r="595" spans="1:33" s="78" customFormat="1" ht="50.25" customHeight="1" x14ac:dyDescent="0.25">
      <c r="A595" s="61" t="s">
        <v>1954</v>
      </c>
      <c r="B595" s="62">
        <v>53102710</v>
      </c>
      <c r="C595" s="63" t="s">
        <v>2070</v>
      </c>
      <c r="D595" s="64">
        <v>43252</v>
      </c>
      <c r="E595" s="65" t="s">
        <v>918</v>
      </c>
      <c r="F595" s="66" t="s">
        <v>67</v>
      </c>
      <c r="G595" s="65" t="s">
        <v>241</v>
      </c>
      <c r="H595" s="67">
        <f>87859200+49420800</f>
        <v>137280000</v>
      </c>
      <c r="I595" s="67">
        <v>141929451</v>
      </c>
      <c r="J595" s="66" t="s">
        <v>76</v>
      </c>
      <c r="K595" s="66" t="s">
        <v>68</v>
      </c>
      <c r="L595" s="62" t="s">
        <v>1956</v>
      </c>
      <c r="M595" s="62" t="s">
        <v>1957</v>
      </c>
      <c r="N595" s="68">
        <v>3837020</v>
      </c>
      <c r="O595" s="69" t="s">
        <v>1958</v>
      </c>
      <c r="P595" s="65"/>
      <c r="Q595" s="65"/>
      <c r="R595" s="65"/>
      <c r="S595" s="65"/>
      <c r="T595" s="65"/>
      <c r="U595" s="70"/>
      <c r="V595" s="71">
        <v>8537</v>
      </c>
      <c r="W595" s="72" t="s">
        <v>2071</v>
      </c>
      <c r="X595" s="73"/>
      <c r="Y595" s="74"/>
      <c r="Z595" s="74"/>
      <c r="AA595" s="75">
        <f t="shared" si="9"/>
        <v>0</v>
      </c>
      <c r="AB595" s="70"/>
      <c r="AC595" s="70"/>
      <c r="AD595" s="70"/>
      <c r="AE595" s="70" t="s">
        <v>2039</v>
      </c>
      <c r="AF595" s="76" t="s">
        <v>63</v>
      </c>
      <c r="AG595" s="65"/>
    </row>
    <row r="596" spans="1:33" s="78" customFormat="1" ht="50.25" customHeight="1" x14ac:dyDescent="0.25">
      <c r="A596" s="61" t="s">
        <v>1954</v>
      </c>
      <c r="B596" s="62">
        <v>84111603</v>
      </c>
      <c r="C596" s="63" t="s">
        <v>2072</v>
      </c>
      <c r="D596" s="64">
        <v>43101</v>
      </c>
      <c r="E596" s="65" t="s">
        <v>814</v>
      </c>
      <c r="F596" s="66" t="s">
        <v>97</v>
      </c>
      <c r="G596" s="65" t="s">
        <v>241</v>
      </c>
      <c r="H596" s="67">
        <v>11000000</v>
      </c>
      <c r="I596" s="67">
        <v>9924600</v>
      </c>
      <c r="J596" s="66" t="s">
        <v>76</v>
      </c>
      <c r="K596" s="66" t="s">
        <v>68</v>
      </c>
      <c r="L596" s="62" t="s">
        <v>1956</v>
      </c>
      <c r="M596" s="62" t="s">
        <v>1957</v>
      </c>
      <c r="N596" s="68">
        <v>3837020</v>
      </c>
      <c r="O596" s="69" t="s">
        <v>1958</v>
      </c>
      <c r="P596" s="65"/>
      <c r="Q596" s="65"/>
      <c r="R596" s="65"/>
      <c r="S596" s="65"/>
      <c r="T596" s="65"/>
      <c r="U596" s="70"/>
      <c r="V596" s="71">
        <v>8031</v>
      </c>
      <c r="W596" s="72">
        <v>20409</v>
      </c>
      <c r="X596" s="73">
        <v>43126</v>
      </c>
      <c r="Y596" s="74">
        <v>20180126</v>
      </c>
      <c r="Z596" s="74" t="s">
        <v>2073</v>
      </c>
      <c r="AA596" s="75">
        <f t="shared" si="9"/>
        <v>1</v>
      </c>
      <c r="AB596" s="70" t="s">
        <v>2074</v>
      </c>
      <c r="AC596" s="70" t="s">
        <v>2075</v>
      </c>
      <c r="AD596" s="70"/>
      <c r="AE596" s="70" t="s">
        <v>2069</v>
      </c>
      <c r="AF596" s="76" t="s">
        <v>63</v>
      </c>
      <c r="AG596" s="65"/>
    </row>
    <row r="597" spans="1:33" s="78" customFormat="1" ht="50.25" customHeight="1" x14ac:dyDescent="0.25">
      <c r="A597" s="61" t="s">
        <v>1954</v>
      </c>
      <c r="B597" s="62">
        <v>84111603</v>
      </c>
      <c r="C597" s="63" t="s">
        <v>2076</v>
      </c>
      <c r="D597" s="64">
        <v>43221</v>
      </c>
      <c r="E597" s="65" t="s">
        <v>2012</v>
      </c>
      <c r="F597" s="66" t="s">
        <v>75</v>
      </c>
      <c r="G597" s="65" t="s">
        <v>241</v>
      </c>
      <c r="H597" s="67">
        <v>17000000</v>
      </c>
      <c r="I597" s="67" t="e">
        <f>[5]!Tabla24[[#This Row],[Valor total estimado]]</f>
        <v>#REF!</v>
      </c>
      <c r="J597" s="66" t="s">
        <v>76</v>
      </c>
      <c r="K597" s="66" t="s">
        <v>68</v>
      </c>
      <c r="L597" s="62" t="s">
        <v>1956</v>
      </c>
      <c r="M597" s="62" t="s">
        <v>1957</v>
      </c>
      <c r="N597" s="68">
        <v>3837020</v>
      </c>
      <c r="O597" s="69" t="s">
        <v>1958</v>
      </c>
      <c r="P597" s="65"/>
      <c r="Q597" s="65"/>
      <c r="R597" s="65"/>
      <c r="S597" s="65"/>
      <c r="T597" s="65"/>
      <c r="U597" s="70"/>
      <c r="V597" s="71">
        <v>8272</v>
      </c>
      <c r="W597" s="72">
        <v>21706</v>
      </c>
      <c r="X597" s="73">
        <v>43284</v>
      </c>
      <c r="Y597" s="74"/>
      <c r="Z597" s="74"/>
      <c r="AA597" s="75">
        <f t="shared" si="9"/>
        <v>0.33</v>
      </c>
      <c r="AB597" s="70"/>
      <c r="AC597" s="70"/>
      <c r="AD597" s="70"/>
      <c r="AE597" s="70" t="s">
        <v>2069</v>
      </c>
      <c r="AF597" s="76" t="s">
        <v>63</v>
      </c>
      <c r="AG597" s="65"/>
    </row>
    <row r="598" spans="1:33" s="78" customFormat="1" ht="50.25" customHeight="1" x14ac:dyDescent="0.25">
      <c r="A598" s="61" t="s">
        <v>1954</v>
      </c>
      <c r="B598" s="62">
        <v>84111603</v>
      </c>
      <c r="C598" s="63" t="s">
        <v>2077</v>
      </c>
      <c r="D598" s="64">
        <v>43282</v>
      </c>
      <c r="E598" s="65" t="s">
        <v>2012</v>
      </c>
      <c r="F598" s="66" t="s">
        <v>75</v>
      </c>
      <c r="G598" s="65" t="s">
        <v>241</v>
      </c>
      <c r="H598" s="67">
        <v>12000000</v>
      </c>
      <c r="I598" s="67" t="e">
        <f>[5]!Tabla24[[#This Row],[Valor total estimado]]</f>
        <v>#REF!</v>
      </c>
      <c r="J598" s="66" t="s">
        <v>76</v>
      </c>
      <c r="K598" s="66" t="s">
        <v>68</v>
      </c>
      <c r="L598" s="62" t="s">
        <v>1956</v>
      </c>
      <c r="M598" s="62" t="s">
        <v>1957</v>
      </c>
      <c r="N598" s="68">
        <v>3837020</v>
      </c>
      <c r="O598" s="69" t="s">
        <v>1958</v>
      </c>
      <c r="P598" s="65"/>
      <c r="Q598" s="65"/>
      <c r="R598" s="65"/>
      <c r="S598" s="65"/>
      <c r="T598" s="65"/>
      <c r="U598" s="70"/>
      <c r="V598" s="71"/>
      <c r="W598" s="72">
        <v>22234</v>
      </c>
      <c r="X598" s="73"/>
      <c r="Y598" s="74"/>
      <c r="Z598" s="74"/>
      <c r="AA598" s="75">
        <f t="shared" si="9"/>
        <v>0</v>
      </c>
      <c r="AB598" s="70"/>
      <c r="AC598" s="70"/>
      <c r="AD598" s="70"/>
      <c r="AE598" s="70" t="s">
        <v>2069</v>
      </c>
      <c r="AF598" s="76" t="s">
        <v>63</v>
      </c>
      <c r="AG598" s="65"/>
    </row>
    <row r="599" spans="1:33" s="78" customFormat="1" ht="50.25" customHeight="1" x14ac:dyDescent="0.25">
      <c r="A599" s="61" t="s">
        <v>1954</v>
      </c>
      <c r="B599" s="62">
        <v>80111700</v>
      </c>
      <c r="C599" s="63" t="s">
        <v>2078</v>
      </c>
      <c r="D599" s="64">
        <v>43282</v>
      </c>
      <c r="E599" s="65" t="s">
        <v>145</v>
      </c>
      <c r="F599" s="66" t="s">
        <v>75</v>
      </c>
      <c r="G599" s="65" t="s">
        <v>241</v>
      </c>
      <c r="H599" s="67">
        <v>10000000</v>
      </c>
      <c r="I599" s="67" t="e">
        <f>[5]!Tabla24[[#This Row],[Valor total estimado]]</f>
        <v>#REF!</v>
      </c>
      <c r="J599" s="66" t="s">
        <v>76</v>
      </c>
      <c r="K599" s="66" t="s">
        <v>68</v>
      </c>
      <c r="L599" s="62" t="s">
        <v>1956</v>
      </c>
      <c r="M599" s="62" t="s">
        <v>1957</v>
      </c>
      <c r="N599" s="68">
        <v>3837020</v>
      </c>
      <c r="O599" s="69" t="s">
        <v>1958</v>
      </c>
      <c r="P599" s="65"/>
      <c r="Q599" s="65"/>
      <c r="R599" s="65"/>
      <c r="S599" s="65"/>
      <c r="T599" s="65"/>
      <c r="U599" s="70"/>
      <c r="V599" s="71"/>
      <c r="W599" s="72"/>
      <c r="X599" s="73"/>
      <c r="Y599" s="74"/>
      <c r="Z599" s="74"/>
      <c r="AA599" s="75" t="str">
        <f t="shared" si="9"/>
        <v/>
      </c>
      <c r="AB599" s="70"/>
      <c r="AC599" s="70"/>
      <c r="AD599" s="70"/>
      <c r="AE599" s="70" t="s">
        <v>2079</v>
      </c>
      <c r="AF599" s="76" t="s">
        <v>63</v>
      </c>
      <c r="AG599" s="65"/>
    </row>
    <row r="600" spans="1:33" s="78" customFormat="1" ht="50.25" customHeight="1" x14ac:dyDescent="0.25">
      <c r="A600" s="61" t="s">
        <v>1954</v>
      </c>
      <c r="B600" s="62">
        <v>84111603</v>
      </c>
      <c r="C600" s="63" t="s">
        <v>2080</v>
      </c>
      <c r="D600" s="64">
        <v>43282</v>
      </c>
      <c r="E600" s="65" t="s">
        <v>2012</v>
      </c>
      <c r="F600" s="66" t="s">
        <v>97</v>
      </c>
      <c r="G600" s="65" t="s">
        <v>241</v>
      </c>
      <c r="H600" s="67">
        <v>7000000</v>
      </c>
      <c r="I600" s="67" t="e">
        <f>[5]!Tabla24[[#This Row],[Valor total estimado]]</f>
        <v>#REF!</v>
      </c>
      <c r="J600" s="66" t="s">
        <v>76</v>
      </c>
      <c r="K600" s="66" t="s">
        <v>68</v>
      </c>
      <c r="L600" s="62" t="s">
        <v>1956</v>
      </c>
      <c r="M600" s="62" t="s">
        <v>1957</v>
      </c>
      <c r="N600" s="68">
        <v>3837020</v>
      </c>
      <c r="O600" s="69" t="s">
        <v>1958</v>
      </c>
      <c r="P600" s="65"/>
      <c r="Q600" s="65"/>
      <c r="R600" s="65"/>
      <c r="S600" s="65"/>
      <c r="T600" s="65"/>
      <c r="U600" s="70"/>
      <c r="V600" s="71"/>
      <c r="W600" s="72"/>
      <c r="X600" s="73"/>
      <c r="Y600" s="74"/>
      <c r="Z600" s="74"/>
      <c r="AA600" s="75" t="str">
        <f t="shared" si="9"/>
        <v/>
      </c>
      <c r="AB600" s="70"/>
      <c r="AC600" s="70"/>
      <c r="AD600" s="70"/>
      <c r="AE600" s="70" t="s">
        <v>2069</v>
      </c>
      <c r="AF600" s="76" t="s">
        <v>63</v>
      </c>
      <c r="AG600" s="65"/>
    </row>
    <row r="601" spans="1:33" s="78" customFormat="1" ht="50.25" customHeight="1" x14ac:dyDescent="0.25">
      <c r="A601" s="61" t="s">
        <v>1954</v>
      </c>
      <c r="B601" s="62">
        <v>84111603</v>
      </c>
      <c r="C601" s="63" t="s">
        <v>2081</v>
      </c>
      <c r="D601" s="64">
        <v>43221</v>
      </c>
      <c r="E601" s="65" t="s">
        <v>2082</v>
      </c>
      <c r="F601" s="66" t="s">
        <v>75</v>
      </c>
      <c r="G601" s="65" t="s">
        <v>241</v>
      </c>
      <c r="H601" s="67">
        <v>6000000</v>
      </c>
      <c r="I601" s="67">
        <v>6731235</v>
      </c>
      <c r="J601" s="66" t="s">
        <v>76</v>
      </c>
      <c r="K601" s="66" t="s">
        <v>68</v>
      </c>
      <c r="L601" s="62" t="s">
        <v>1956</v>
      </c>
      <c r="M601" s="62" t="s">
        <v>1957</v>
      </c>
      <c r="N601" s="68">
        <v>3837020</v>
      </c>
      <c r="O601" s="69" t="s">
        <v>1958</v>
      </c>
      <c r="P601" s="65"/>
      <c r="Q601" s="65"/>
      <c r="R601" s="65"/>
      <c r="S601" s="65"/>
      <c r="T601" s="65"/>
      <c r="U601" s="70"/>
      <c r="V601" s="71">
        <v>8139</v>
      </c>
      <c r="W601" s="72">
        <v>21011</v>
      </c>
      <c r="X601" s="73">
        <v>43201</v>
      </c>
      <c r="Y601" s="74">
        <v>20180427</v>
      </c>
      <c r="Z601" s="74">
        <v>4600008095</v>
      </c>
      <c r="AA601" s="75">
        <f t="shared" si="9"/>
        <v>1</v>
      </c>
      <c r="AB601" s="70" t="s">
        <v>2083</v>
      </c>
      <c r="AC601" s="70" t="s">
        <v>845</v>
      </c>
      <c r="AD601" s="70"/>
      <c r="AE601" s="70" t="s">
        <v>2084</v>
      </c>
      <c r="AF601" s="76" t="s">
        <v>63</v>
      </c>
      <c r="AG601" s="65"/>
    </row>
    <row r="602" spans="1:33" s="78" customFormat="1" ht="50.25" customHeight="1" x14ac:dyDescent="0.25">
      <c r="A602" s="61" t="s">
        <v>1954</v>
      </c>
      <c r="B602" s="62">
        <v>84111603</v>
      </c>
      <c r="C602" s="63" t="s">
        <v>2085</v>
      </c>
      <c r="D602" s="64">
        <v>43101</v>
      </c>
      <c r="E602" s="65" t="s">
        <v>2012</v>
      </c>
      <c r="F602" s="66" t="s">
        <v>97</v>
      </c>
      <c r="G602" s="65" t="s">
        <v>241</v>
      </c>
      <c r="H602" s="67">
        <v>19000000</v>
      </c>
      <c r="I602" s="67">
        <v>17208426</v>
      </c>
      <c r="J602" s="66" t="s">
        <v>76</v>
      </c>
      <c r="K602" s="66" t="s">
        <v>68</v>
      </c>
      <c r="L602" s="62" t="s">
        <v>1956</v>
      </c>
      <c r="M602" s="62" t="s">
        <v>1957</v>
      </c>
      <c r="N602" s="68">
        <v>3837020</v>
      </c>
      <c r="O602" s="69" t="s">
        <v>1958</v>
      </c>
      <c r="P602" s="65"/>
      <c r="Q602" s="65"/>
      <c r="R602" s="65"/>
      <c r="S602" s="65"/>
      <c r="T602" s="65"/>
      <c r="U602" s="70"/>
      <c r="V602" s="71">
        <v>8036</v>
      </c>
      <c r="W602" s="72">
        <v>20551</v>
      </c>
      <c r="X602" s="73">
        <v>43126</v>
      </c>
      <c r="Y602" s="74">
        <v>20180126</v>
      </c>
      <c r="Z602" s="74" t="s">
        <v>2086</v>
      </c>
      <c r="AA602" s="75">
        <f t="shared" si="9"/>
        <v>1</v>
      </c>
      <c r="AB602" s="70" t="s">
        <v>2087</v>
      </c>
      <c r="AC602" s="70" t="s">
        <v>61</v>
      </c>
      <c r="AD602" s="70"/>
      <c r="AE602" s="70" t="s">
        <v>2084</v>
      </c>
      <c r="AF602" s="76" t="s">
        <v>63</v>
      </c>
      <c r="AG602" s="65"/>
    </row>
    <row r="603" spans="1:33" s="78" customFormat="1" ht="50.25" customHeight="1" x14ac:dyDescent="0.25">
      <c r="A603" s="61" t="s">
        <v>1954</v>
      </c>
      <c r="B603" s="62">
        <v>77102001</v>
      </c>
      <c r="C603" s="63" t="s">
        <v>2088</v>
      </c>
      <c r="D603" s="64">
        <v>43221</v>
      </c>
      <c r="E603" s="65" t="s">
        <v>872</v>
      </c>
      <c r="F603" s="66" t="s">
        <v>75</v>
      </c>
      <c r="G603" s="65" t="s">
        <v>241</v>
      </c>
      <c r="H603" s="67">
        <v>10000000</v>
      </c>
      <c r="I603" s="67">
        <v>3135000</v>
      </c>
      <c r="J603" s="66" t="s">
        <v>76</v>
      </c>
      <c r="K603" s="66" t="s">
        <v>68</v>
      </c>
      <c r="L603" s="62" t="s">
        <v>1956</v>
      </c>
      <c r="M603" s="62" t="s">
        <v>1957</v>
      </c>
      <c r="N603" s="68">
        <v>3837020</v>
      </c>
      <c r="O603" s="69" t="s">
        <v>1958</v>
      </c>
      <c r="P603" s="65"/>
      <c r="Q603" s="65"/>
      <c r="R603" s="65"/>
      <c r="S603" s="65"/>
      <c r="T603" s="65"/>
      <c r="U603" s="70"/>
      <c r="V603" s="71">
        <v>8268</v>
      </c>
      <c r="W603" s="72">
        <v>21081</v>
      </c>
      <c r="X603" s="73">
        <v>43269</v>
      </c>
      <c r="Y603" s="74"/>
      <c r="Z603" s="74"/>
      <c r="AA603" s="75">
        <f t="shared" si="9"/>
        <v>0.33</v>
      </c>
      <c r="AB603" s="70" t="s">
        <v>2089</v>
      </c>
      <c r="AC603" s="70"/>
      <c r="AD603" s="70"/>
      <c r="AE603" s="70" t="s">
        <v>2090</v>
      </c>
      <c r="AF603" s="76" t="s">
        <v>63</v>
      </c>
      <c r="AG603" s="65"/>
    </row>
    <row r="604" spans="1:33" s="78" customFormat="1" ht="50.25" customHeight="1" x14ac:dyDescent="0.25">
      <c r="A604" s="61" t="s">
        <v>1954</v>
      </c>
      <c r="B604" s="62">
        <v>80101500</v>
      </c>
      <c r="C604" s="63" t="s">
        <v>2091</v>
      </c>
      <c r="D604" s="64">
        <v>43101</v>
      </c>
      <c r="E604" s="65" t="s">
        <v>66</v>
      </c>
      <c r="F604" s="66" t="s">
        <v>225</v>
      </c>
      <c r="G604" s="65" t="s">
        <v>241</v>
      </c>
      <c r="H604" s="67">
        <v>0</v>
      </c>
      <c r="I604" s="67" t="e">
        <f>[5]!Tabla24[[#This Row],[Valor total estimado]]</f>
        <v>#REF!</v>
      </c>
      <c r="J604" s="66" t="s">
        <v>76</v>
      </c>
      <c r="K604" s="66" t="s">
        <v>68</v>
      </c>
      <c r="L604" s="62" t="s">
        <v>1956</v>
      </c>
      <c r="M604" s="62" t="s">
        <v>1957</v>
      </c>
      <c r="N604" s="68">
        <v>3837020</v>
      </c>
      <c r="O604" s="69" t="s">
        <v>1958</v>
      </c>
      <c r="P604" s="65"/>
      <c r="Q604" s="65"/>
      <c r="R604" s="65"/>
      <c r="S604" s="65"/>
      <c r="T604" s="65"/>
      <c r="U604" s="70"/>
      <c r="V604" s="71"/>
      <c r="W604" s="72"/>
      <c r="X604" s="73"/>
      <c r="Y604" s="74"/>
      <c r="Z604" s="74"/>
      <c r="AA604" s="75" t="str">
        <f t="shared" si="9"/>
        <v/>
      </c>
      <c r="AB604" s="70"/>
      <c r="AC604" s="70"/>
      <c r="AD604" s="70"/>
      <c r="AE604" s="70" t="s">
        <v>2092</v>
      </c>
      <c r="AF604" s="76" t="s">
        <v>63</v>
      </c>
      <c r="AG604" s="65"/>
    </row>
    <row r="605" spans="1:33" s="78" customFormat="1" ht="50.25" customHeight="1" x14ac:dyDescent="0.25">
      <c r="A605" s="61" t="s">
        <v>1954</v>
      </c>
      <c r="B605" s="62">
        <v>80101500</v>
      </c>
      <c r="C605" s="63" t="s">
        <v>2093</v>
      </c>
      <c r="D605" s="64">
        <v>43101</v>
      </c>
      <c r="E605" s="65" t="s">
        <v>66</v>
      </c>
      <c r="F605" s="66" t="s">
        <v>225</v>
      </c>
      <c r="G605" s="65" t="s">
        <v>241</v>
      </c>
      <c r="H605" s="67">
        <v>0</v>
      </c>
      <c r="I605" s="67" t="e">
        <f>[5]!Tabla24[[#This Row],[Valor total estimado]]</f>
        <v>#REF!</v>
      </c>
      <c r="J605" s="66" t="s">
        <v>76</v>
      </c>
      <c r="K605" s="66" t="s">
        <v>68</v>
      </c>
      <c r="L605" s="62" t="s">
        <v>1956</v>
      </c>
      <c r="M605" s="62" t="s">
        <v>1957</v>
      </c>
      <c r="N605" s="68">
        <v>3837020</v>
      </c>
      <c r="O605" s="69" t="s">
        <v>1958</v>
      </c>
      <c r="P605" s="65"/>
      <c r="Q605" s="65"/>
      <c r="R605" s="65"/>
      <c r="S605" s="65"/>
      <c r="T605" s="65"/>
      <c r="U605" s="70"/>
      <c r="V605" s="71"/>
      <c r="W605" s="72"/>
      <c r="X605" s="73"/>
      <c r="Y605" s="74"/>
      <c r="Z605" s="74"/>
      <c r="AA605" s="75" t="str">
        <f t="shared" si="9"/>
        <v/>
      </c>
      <c r="AB605" s="70"/>
      <c r="AC605" s="70"/>
      <c r="AD605" s="70"/>
      <c r="AE605" s="70" t="s">
        <v>2069</v>
      </c>
      <c r="AF605" s="76" t="s">
        <v>63</v>
      </c>
      <c r="AG605" s="65"/>
    </row>
    <row r="606" spans="1:33" s="78" customFormat="1" ht="50.25" customHeight="1" x14ac:dyDescent="0.25">
      <c r="A606" s="61" t="s">
        <v>1954</v>
      </c>
      <c r="B606" s="62">
        <v>80111700</v>
      </c>
      <c r="C606" s="63" t="s">
        <v>2094</v>
      </c>
      <c r="D606" s="64">
        <v>43282</v>
      </c>
      <c r="E606" s="65" t="s">
        <v>74</v>
      </c>
      <c r="F606" s="66" t="s">
        <v>225</v>
      </c>
      <c r="G606" s="65" t="s">
        <v>241</v>
      </c>
      <c r="H606" s="67">
        <v>0</v>
      </c>
      <c r="I606" s="67" t="e">
        <f>[5]!Tabla24[[#This Row],[Valor total estimado]]</f>
        <v>#REF!</v>
      </c>
      <c r="J606" s="66" t="s">
        <v>76</v>
      </c>
      <c r="K606" s="66" t="s">
        <v>68</v>
      </c>
      <c r="L606" s="62" t="s">
        <v>1956</v>
      </c>
      <c r="M606" s="62" t="s">
        <v>1957</v>
      </c>
      <c r="N606" s="68">
        <v>3837020</v>
      </c>
      <c r="O606" s="69" t="s">
        <v>1958</v>
      </c>
      <c r="P606" s="65"/>
      <c r="Q606" s="65"/>
      <c r="R606" s="65"/>
      <c r="S606" s="65"/>
      <c r="T606" s="65"/>
      <c r="U606" s="70"/>
      <c r="V606" s="71"/>
      <c r="W606" s="72"/>
      <c r="X606" s="73"/>
      <c r="Y606" s="74"/>
      <c r="Z606" s="74"/>
      <c r="AA606" s="75" t="str">
        <f t="shared" si="9"/>
        <v/>
      </c>
      <c r="AB606" s="70"/>
      <c r="AC606" s="70"/>
      <c r="AD606" s="70"/>
      <c r="AE606" s="70" t="s">
        <v>2069</v>
      </c>
      <c r="AF606" s="76" t="s">
        <v>63</v>
      </c>
      <c r="AG606" s="65"/>
    </row>
    <row r="607" spans="1:33" s="78" customFormat="1" ht="50.25" customHeight="1" x14ac:dyDescent="0.25">
      <c r="A607" s="61" t="s">
        <v>1954</v>
      </c>
      <c r="B607" s="62">
        <v>80101702</v>
      </c>
      <c r="C607" s="63" t="s">
        <v>2095</v>
      </c>
      <c r="D607" s="64">
        <v>43221</v>
      </c>
      <c r="E607" s="65" t="s">
        <v>852</v>
      </c>
      <c r="F607" s="66" t="s">
        <v>67</v>
      </c>
      <c r="G607" s="65" t="s">
        <v>241</v>
      </c>
      <c r="H607" s="67">
        <v>2148509236</v>
      </c>
      <c r="I607" s="67" t="e">
        <f>[5]!Tabla24[[#This Row],[Valor total estimado]]</f>
        <v>#REF!</v>
      </c>
      <c r="J607" s="66" t="s">
        <v>76</v>
      </c>
      <c r="K607" s="66" t="s">
        <v>68</v>
      </c>
      <c r="L607" s="62" t="s">
        <v>1956</v>
      </c>
      <c r="M607" s="62" t="s">
        <v>1957</v>
      </c>
      <c r="N607" s="68">
        <v>3837020</v>
      </c>
      <c r="O607" s="69" t="s">
        <v>1958</v>
      </c>
      <c r="P607" s="65"/>
      <c r="Q607" s="65"/>
      <c r="R607" s="65"/>
      <c r="S607" s="65"/>
      <c r="T607" s="65"/>
      <c r="U607" s="70"/>
      <c r="V607" s="71">
        <v>8538</v>
      </c>
      <c r="W607" s="72">
        <v>22291</v>
      </c>
      <c r="X607" s="73"/>
      <c r="Y607" s="74"/>
      <c r="Z607" s="74"/>
      <c r="AA607" s="75">
        <f t="shared" si="9"/>
        <v>0</v>
      </c>
      <c r="AB607" s="70"/>
      <c r="AC607" s="70"/>
      <c r="AD607" s="70"/>
      <c r="AE607" s="70" t="s">
        <v>2096</v>
      </c>
      <c r="AF607" s="76" t="s">
        <v>63</v>
      </c>
      <c r="AG607" s="65"/>
    </row>
    <row r="608" spans="1:33" s="78" customFormat="1" ht="50.25" customHeight="1" x14ac:dyDescent="0.25">
      <c r="A608" s="61" t="s">
        <v>1954</v>
      </c>
      <c r="B608" s="62">
        <v>95141706</v>
      </c>
      <c r="C608" s="63" t="s">
        <v>2097</v>
      </c>
      <c r="D608" s="64">
        <v>43018</v>
      </c>
      <c r="E608" s="65" t="s">
        <v>736</v>
      </c>
      <c r="F608" s="66" t="s">
        <v>150</v>
      </c>
      <c r="G608" s="65" t="s">
        <v>241</v>
      </c>
      <c r="H608" s="67">
        <v>13521757926</v>
      </c>
      <c r="I608" s="67">
        <v>11219395503</v>
      </c>
      <c r="J608" s="66" t="s">
        <v>49</v>
      </c>
      <c r="K608" s="66" t="s">
        <v>50</v>
      </c>
      <c r="L608" s="62" t="s">
        <v>1956</v>
      </c>
      <c r="M608" s="62" t="s">
        <v>1957</v>
      </c>
      <c r="N608" s="68">
        <v>3837020</v>
      </c>
      <c r="O608" s="69" t="s">
        <v>1958</v>
      </c>
      <c r="P608" s="65"/>
      <c r="Q608" s="65"/>
      <c r="R608" s="65"/>
      <c r="S608" s="65"/>
      <c r="T608" s="65"/>
      <c r="U608" s="70"/>
      <c r="V608" s="71"/>
      <c r="W608" s="72">
        <v>20700</v>
      </c>
      <c r="X608" s="73"/>
      <c r="Y608" s="74"/>
      <c r="Z608" s="74"/>
      <c r="AA608" s="75">
        <f t="shared" si="9"/>
        <v>0</v>
      </c>
      <c r="AB608" s="70"/>
      <c r="AC608" s="70" t="s">
        <v>552</v>
      </c>
      <c r="AD608" s="70"/>
      <c r="AE608" s="70" t="s">
        <v>2098</v>
      </c>
      <c r="AF608" s="76" t="s">
        <v>63</v>
      </c>
      <c r="AG608" s="65"/>
    </row>
    <row r="609" spans="1:33" s="78" customFormat="1" ht="50.25" customHeight="1" x14ac:dyDescent="0.25">
      <c r="A609" s="61" t="s">
        <v>1954</v>
      </c>
      <c r="B609" s="62">
        <v>50161814</v>
      </c>
      <c r="C609" s="63" t="s">
        <v>2099</v>
      </c>
      <c r="D609" s="64">
        <v>43132</v>
      </c>
      <c r="E609" s="65" t="s">
        <v>145</v>
      </c>
      <c r="F609" s="66" t="s">
        <v>67</v>
      </c>
      <c r="G609" s="65" t="s">
        <v>241</v>
      </c>
      <c r="H609" s="67">
        <f>109021652.96098+423383451.914852</f>
        <v>532405104.87583202</v>
      </c>
      <c r="I609" s="67">
        <v>426097350</v>
      </c>
      <c r="J609" s="66" t="s">
        <v>76</v>
      </c>
      <c r="K609" s="66" t="s">
        <v>68</v>
      </c>
      <c r="L609" s="62" t="s">
        <v>1956</v>
      </c>
      <c r="M609" s="62" t="s">
        <v>1957</v>
      </c>
      <c r="N609" s="68">
        <v>3837020</v>
      </c>
      <c r="O609" s="69" t="s">
        <v>1958</v>
      </c>
      <c r="P609" s="65"/>
      <c r="Q609" s="65"/>
      <c r="R609" s="65"/>
      <c r="S609" s="65"/>
      <c r="T609" s="65"/>
      <c r="U609" s="70"/>
      <c r="V609" s="71">
        <v>8145</v>
      </c>
      <c r="W609" s="72">
        <v>21116</v>
      </c>
      <c r="X609" s="73" t="s">
        <v>2100</v>
      </c>
      <c r="Y609" s="74" t="s">
        <v>2101</v>
      </c>
      <c r="Z609" s="74" t="s">
        <v>2102</v>
      </c>
      <c r="AA609" s="75">
        <f t="shared" si="9"/>
        <v>1</v>
      </c>
      <c r="AB609" s="70" t="s">
        <v>2103</v>
      </c>
      <c r="AC609" s="70" t="s">
        <v>845</v>
      </c>
      <c r="AD609" s="70"/>
      <c r="AE609" s="70" t="s">
        <v>2104</v>
      </c>
      <c r="AF609" s="76" t="s">
        <v>63</v>
      </c>
      <c r="AG609" s="65"/>
    </row>
    <row r="610" spans="1:33" s="78" customFormat="1" ht="50.25" customHeight="1" x14ac:dyDescent="0.25">
      <c r="A610" s="61" t="s">
        <v>1954</v>
      </c>
      <c r="B610" s="62">
        <v>50161814</v>
      </c>
      <c r="C610" s="63" t="s">
        <v>2105</v>
      </c>
      <c r="D610" s="64">
        <v>43160</v>
      </c>
      <c r="E610" s="65" t="s">
        <v>852</v>
      </c>
      <c r="F610" s="66" t="s">
        <v>67</v>
      </c>
      <c r="G610" s="65" t="s">
        <v>241</v>
      </c>
      <c r="H610" s="67">
        <v>260111529.49009866</v>
      </c>
      <c r="I610" s="67">
        <v>179850000</v>
      </c>
      <c r="J610" s="66" t="s">
        <v>76</v>
      </c>
      <c r="K610" s="66" t="s">
        <v>68</v>
      </c>
      <c r="L610" s="62" t="s">
        <v>1956</v>
      </c>
      <c r="M610" s="62" t="s">
        <v>1957</v>
      </c>
      <c r="N610" s="68">
        <v>3837020</v>
      </c>
      <c r="O610" s="69" t="s">
        <v>1958</v>
      </c>
      <c r="P610" s="65"/>
      <c r="Q610" s="65"/>
      <c r="R610" s="65"/>
      <c r="S610" s="65"/>
      <c r="T610" s="65"/>
      <c r="U610" s="70"/>
      <c r="V610" s="71">
        <v>8159</v>
      </c>
      <c r="W610" s="72">
        <v>21179</v>
      </c>
      <c r="X610" s="73">
        <v>43202</v>
      </c>
      <c r="Y610" s="74">
        <v>20180614</v>
      </c>
      <c r="Z610" s="74">
        <v>4600008152</v>
      </c>
      <c r="AA610" s="75">
        <f t="shared" si="9"/>
        <v>1</v>
      </c>
      <c r="AB610" s="70" t="s">
        <v>2106</v>
      </c>
      <c r="AC610" s="70" t="s">
        <v>845</v>
      </c>
      <c r="AD610" s="70"/>
      <c r="AE610" s="70" t="s">
        <v>2104</v>
      </c>
      <c r="AF610" s="76" t="s">
        <v>63</v>
      </c>
      <c r="AG610" s="65"/>
    </row>
    <row r="611" spans="1:33" s="78" customFormat="1" ht="50.25" customHeight="1" x14ac:dyDescent="0.25">
      <c r="A611" s="61" t="s">
        <v>1954</v>
      </c>
      <c r="B611" s="62" t="s">
        <v>2107</v>
      </c>
      <c r="C611" s="63" t="s">
        <v>2108</v>
      </c>
      <c r="D611" s="64">
        <v>43160</v>
      </c>
      <c r="E611" s="65" t="s">
        <v>852</v>
      </c>
      <c r="F611" s="66" t="s">
        <v>75</v>
      </c>
      <c r="G611" s="65" t="s">
        <v>241</v>
      </c>
      <c r="H611" s="67">
        <v>39276472.805230103</v>
      </c>
      <c r="I611" s="67">
        <v>33052250</v>
      </c>
      <c r="J611" s="66" t="s">
        <v>76</v>
      </c>
      <c r="K611" s="66" t="s">
        <v>68</v>
      </c>
      <c r="L611" s="62" t="s">
        <v>1956</v>
      </c>
      <c r="M611" s="62" t="s">
        <v>1957</v>
      </c>
      <c r="N611" s="68">
        <v>3837020</v>
      </c>
      <c r="O611" s="69" t="s">
        <v>1958</v>
      </c>
      <c r="P611" s="65"/>
      <c r="Q611" s="65"/>
      <c r="R611" s="65"/>
      <c r="S611" s="65"/>
      <c r="T611" s="65"/>
      <c r="U611" s="70"/>
      <c r="V611" s="71">
        <v>8253</v>
      </c>
      <c r="W611" s="72">
        <v>21771</v>
      </c>
      <c r="X611" s="73">
        <v>43263</v>
      </c>
      <c r="Y611" s="74">
        <v>20180703</v>
      </c>
      <c r="Z611" s="74">
        <v>4600008185</v>
      </c>
      <c r="AA611" s="75">
        <f t="shared" si="9"/>
        <v>1</v>
      </c>
      <c r="AB611" s="70" t="s">
        <v>2109</v>
      </c>
      <c r="AC611" s="70" t="s">
        <v>845</v>
      </c>
      <c r="AD611" s="70"/>
      <c r="AE611" s="70" t="s">
        <v>2104</v>
      </c>
      <c r="AF611" s="76" t="s">
        <v>63</v>
      </c>
      <c r="AG611" s="65"/>
    </row>
    <row r="612" spans="1:33" s="78" customFormat="1" ht="50.25" customHeight="1" x14ac:dyDescent="0.25">
      <c r="A612" s="61" t="s">
        <v>1954</v>
      </c>
      <c r="B612" s="62">
        <v>12352104</v>
      </c>
      <c r="C612" s="63" t="s">
        <v>2110</v>
      </c>
      <c r="D612" s="64">
        <v>43101</v>
      </c>
      <c r="E612" s="65" t="s">
        <v>66</v>
      </c>
      <c r="F612" s="66" t="s">
        <v>67</v>
      </c>
      <c r="G612" s="65" t="s">
        <v>241</v>
      </c>
      <c r="H612" s="67">
        <v>12484008598</v>
      </c>
      <c r="I612" s="67">
        <v>9804800000</v>
      </c>
      <c r="J612" s="66" t="s">
        <v>76</v>
      </c>
      <c r="K612" s="66" t="s">
        <v>68</v>
      </c>
      <c r="L612" s="62" t="s">
        <v>1956</v>
      </c>
      <c r="M612" s="62" t="s">
        <v>1957</v>
      </c>
      <c r="N612" s="68">
        <v>3837020</v>
      </c>
      <c r="O612" s="69" t="s">
        <v>1958</v>
      </c>
      <c r="P612" s="65" t="s">
        <v>1988</v>
      </c>
      <c r="Q612" s="65" t="s">
        <v>1997</v>
      </c>
      <c r="R612" s="65" t="s">
        <v>2111</v>
      </c>
      <c r="S612" s="65" t="s">
        <v>2112</v>
      </c>
      <c r="T612" s="65" t="s">
        <v>1997</v>
      </c>
      <c r="U612" s="70" t="s">
        <v>2113</v>
      </c>
      <c r="V612" s="71">
        <v>8160</v>
      </c>
      <c r="W612" s="72">
        <v>21158</v>
      </c>
      <c r="X612" s="73">
        <v>43207</v>
      </c>
      <c r="Y612" s="74">
        <v>20180607</v>
      </c>
      <c r="Z612" s="74">
        <v>8600008147</v>
      </c>
      <c r="AA612" s="75">
        <f t="shared" si="9"/>
        <v>1</v>
      </c>
      <c r="AB612" s="70" t="s">
        <v>2114</v>
      </c>
      <c r="AC612" s="70" t="s">
        <v>61</v>
      </c>
      <c r="AD612" s="70"/>
      <c r="AE612" s="70" t="s">
        <v>2115</v>
      </c>
      <c r="AF612" s="76" t="s">
        <v>63</v>
      </c>
      <c r="AG612" s="65"/>
    </row>
    <row r="613" spans="1:33" s="78" customFormat="1" ht="50.25" customHeight="1" x14ac:dyDescent="0.25">
      <c r="A613" s="61" t="s">
        <v>1954</v>
      </c>
      <c r="B613" s="62">
        <v>12352104</v>
      </c>
      <c r="C613" s="63" t="s">
        <v>2116</v>
      </c>
      <c r="D613" s="64">
        <v>43101</v>
      </c>
      <c r="E613" s="65" t="s">
        <v>66</v>
      </c>
      <c r="F613" s="66" t="s">
        <v>67</v>
      </c>
      <c r="G613" s="65" t="s">
        <v>241</v>
      </c>
      <c r="H613" s="67">
        <v>36657842215</v>
      </c>
      <c r="I613" s="67" t="e">
        <f>[5]!Tabla24[[#This Row],[Valor total estimado]]</f>
        <v>#REF!</v>
      </c>
      <c r="J613" s="66" t="s">
        <v>76</v>
      </c>
      <c r="K613" s="66" t="s">
        <v>68</v>
      </c>
      <c r="L613" s="62" t="s">
        <v>1956</v>
      </c>
      <c r="M613" s="62" t="s">
        <v>1957</v>
      </c>
      <c r="N613" s="68">
        <v>3837020</v>
      </c>
      <c r="O613" s="69" t="s">
        <v>1958</v>
      </c>
      <c r="P613" s="65"/>
      <c r="Q613" s="65"/>
      <c r="R613" s="65"/>
      <c r="S613" s="65"/>
      <c r="T613" s="65"/>
      <c r="U613" s="70"/>
      <c r="V613" s="71">
        <v>8144</v>
      </c>
      <c r="W613" s="72">
        <v>20090</v>
      </c>
      <c r="X613" s="73">
        <v>43207</v>
      </c>
      <c r="Y613" s="74"/>
      <c r="Z613" s="74"/>
      <c r="AA613" s="75">
        <f t="shared" si="9"/>
        <v>0.33</v>
      </c>
      <c r="AB613" s="70"/>
      <c r="AC613" s="70"/>
      <c r="AD613" s="70"/>
      <c r="AE613" s="70" t="s">
        <v>2117</v>
      </c>
      <c r="AF613" s="76" t="s">
        <v>95</v>
      </c>
      <c r="AG613" s="65"/>
    </row>
    <row r="614" spans="1:33" s="78" customFormat="1" ht="50.25" customHeight="1" x14ac:dyDescent="0.25">
      <c r="A614" s="61" t="s">
        <v>1954</v>
      </c>
      <c r="B614" s="62">
        <v>50202200</v>
      </c>
      <c r="C614" s="63" t="s">
        <v>2118</v>
      </c>
      <c r="D614" s="64">
        <v>43282</v>
      </c>
      <c r="E614" s="65" t="s">
        <v>171</v>
      </c>
      <c r="F614" s="66" t="s">
        <v>97</v>
      </c>
      <c r="G614" s="65" t="s">
        <v>241</v>
      </c>
      <c r="H614" s="67">
        <v>1033471343.84074</v>
      </c>
      <c r="I614" s="67" t="e">
        <f>[5]!Tabla24[[#This Row],[Valor total estimado]]</f>
        <v>#REF!</v>
      </c>
      <c r="J614" s="66" t="s">
        <v>76</v>
      </c>
      <c r="K614" s="66" t="s">
        <v>68</v>
      </c>
      <c r="L614" s="62" t="s">
        <v>1956</v>
      </c>
      <c r="M614" s="62" t="s">
        <v>1957</v>
      </c>
      <c r="N614" s="68">
        <v>3837020</v>
      </c>
      <c r="O614" s="69" t="s">
        <v>1958</v>
      </c>
      <c r="P614" s="65"/>
      <c r="Q614" s="65"/>
      <c r="R614" s="65"/>
      <c r="S614" s="65"/>
      <c r="T614" s="65"/>
      <c r="U614" s="70"/>
      <c r="V614" s="71"/>
      <c r="W614" s="72">
        <v>22372</v>
      </c>
      <c r="X614" s="73"/>
      <c r="Y614" s="74"/>
      <c r="Z614" s="74"/>
      <c r="AA614" s="75">
        <f t="shared" si="9"/>
        <v>0</v>
      </c>
      <c r="AB614" s="70"/>
      <c r="AC614" s="70"/>
      <c r="AD614" s="70"/>
      <c r="AE614" s="70" t="s">
        <v>2104</v>
      </c>
      <c r="AF614" s="76" t="s">
        <v>63</v>
      </c>
      <c r="AG614" s="65"/>
    </row>
    <row r="615" spans="1:33" s="78" customFormat="1" ht="50.25" customHeight="1" x14ac:dyDescent="0.25">
      <c r="A615" s="61" t="s">
        <v>1954</v>
      </c>
      <c r="B615" s="62">
        <v>50221300</v>
      </c>
      <c r="C615" s="63" t="s">
        <v>2119</v>
      </c>
      <c r="D615" s="64">
        <v>43160</v>
      </c>
      <c r="E615" s="65" t="s">
        <v>852</v>
      </c>
      <c r="F615" s="66" t="s">
        <v>75</v>
      </c>
      <c r="G615" s="65" t="s">
        <v>241</v>
      </c>
      <c r="H615" s="67">
        <v>6546150.9820670784</v>
      </c>
      <c r="I615" s="67" t="e">
        <f>[5]!Tabla24[[#This Row],[Valor total estimado]]</f>
        <v>#REF!</v>
      </c>
      <c r="J615" s="66" t="s">
        <v>76</v>
      </c>
      <c r="K615" s="66" t="s">
        <v>68</v>
      </c>
      <c r="L615" s="62" t="s">
        <v>1956</v>
      </c>
      <c r="M615" s="62" t="s">
        <v>1957</v>
      </c>
      <c r="N615" s="68">
        <v>3837020</v>
      </c>
      <c r="O615" s="69" t="s">
        <v>1958</v>
      </c>
      <c r="P615" s="65"/>
      <c r="Q615" s="65"/>
      <c r="R615" s="65"/>
      <c r="S615" s="65"/>
      <c r="T615" s="65"/>
      <c r="U615" s="70"/>
      <c r="V615" s="71"/>
      <c r="W615" s="72"/>
      <c r="X615" s="73"/>
      <c r="Y615" s="74"/>
      <c r="Z615" s="74"/>
      <c r="AA615" s="75" t="str">
        <f t="shared" si="9"/>
        <v/>
      </c>
      <c r="AB615" s="70"/>
      <c r="AC615" s="70"/>
      <c r="AD615" s="70"/>
      <c r="AE615" s="70" t="s">
        <v>2104</v>
      </c>
      <c r="AF615" s="76" t="s">
        <v>63</v>
      </c>
      <c r="AG615" s="65"/>
    </row>
    <row r="616" spans="1:33" s="78" customFormat="1" ht="50.25" customHeight="1" x14ac:dyDescent="0.25">
      <c r="A616" s="61" t="s">
        <v>1954</v>
      </c>
      <c r="B616" s="62">
        <v>12164502</v>
      </c>
      <c r="C616" s="63" t="s">
        <v>2120</v>
      </c>
      <c r="D616" s="64">
        <v>43282</v>
      </c>
      <c r="E616" s="65" t="s">
        <v>171</v>
      </c>
      <c r="F616" s="66" t="s">
        <v>75</v>
      </c>
      <c r="G616" s="65" t="s">
        <v>241</v>
      </c>
      <c r="H616" s="67">
        <f>7747446.44913911+9655368</f>
        <v>17402814.449139111</v>
      </c>
      <c r="I616" s="67" t="e">
        <f>[5]!Tabla24[[#This Row],[Valor total estimado]]</f>
        <v>#REF!</v>
      </c>
      <c r="J616" s="66" t="s">
        <v>76</v>
      </c>
      <c r="K616" s="66" t="s">
        <v>68</v>
      </c>
      <c r="L616" s="62" t="s">
        <v>1956</v>
      </c>
      <c r="M616" s="62" t="s">
        <v>1957</v>
      </c>
      <c r="N616" s="68">
        <v>3837020</v>
      </c>
      <c r="O616" s="69" t="s">
        <v>1958</v>
      </c>
      <c r="P616" s="65"/>
      <c r="Q616" s="65"/>
      <c r="R616" s="65"/>
      <c r="S616" s="65"/>
      <c r="T616" s="65"/>
      <c r="U616" s="70"/>
      <c r="V616" s="71"/>
      <c r="W616" s="72"/>
      <c r="X616" s="73"/>
      <c r="Y616" s="74"/>
      <c r="Z616" s="74"/>
      <c r="AA616" s="75" t="str">
        <f t="shared" si="9"/>
        <v/>
      </c>
      <c r="AB616" s="70"/>
      <c r="AC616" s="70"/>
      <c r="AD616" s="70"/>
      <c r="AE616" s="70" t="s">
        <v>2104</v>
      </c>
      <c r="AF616" s="76" t="s">
        <v>63</v>
      </c>
      <c r="AG616" s="65"/>
    </row>
    <row r="617" spans="1:33" s="78" customFormat="1" ht="50.25" customHeight="1" x14ac:dyDescent="0.25">
      <c r="A617" s="61" t="s">
        <v>1954</v>
      </c>
      <c r="B617" s="62">
        <v>31201610</v>
      </c>
      <c r="C617" s="63" t="s">
        <v>2121</v>
      </c>
      <c r="D617" s="64">
        <v>43132</v>
      </c>
      <c r="E617" s="65" t="s">
        <v>66</v>
      </c>
      <c r="F617" s="66" t="s">
        <v>67</v>
      </c>
      <c r="G617" s="65" t="s">
        <v>241</v>
      </c>
      <c r="H617" s="67">
        <v>298150571</v>
      </c>
      <c r="I617" s="67">
        <v>201678200</v>
      </c>
      <c r="J617" s="66" t="s">
        <v>76</v>
      </c>
      <c r="K617" s="66" t="s">
        <v>68</v>
      </c>
      <c r="L617" s="62" t="s">
        <v>1956</v>
      </c>
      <c r="M617" s="62" t="s">
        <v>1957</v>
      </c>
      <c r="N617" s="68">
        <v>3837020</v>
      </c>
      <c r="O617" s="69" t="s">
        <v>1958</v>
      </c>
      <c r="P617" s="65"/>
      <c r="Q617" s="65"/>
      <c r="R617" s="65"/>
      <c r="S617" s="65"/>
      <c r="T617" s="65"/>
      <c r="U617" s="70"/>
      <c r="V617" s="71">
        <v>8009</v>
      </c>
      <c r="W617" s="72">
        <v>20925</v>
      </c>
      <c r="X617" s="73">
        <v>43228</v>
      </c>
      <c r="Y617" s="74">
        <v>20180518</v>
      </c>
      <c r="Z617" s="74">
        <v>4600008110</v>
      </c>
      <c r="AA617" s="75">
        <f t="shared" si="9"/>
        <v>1</v>
      </c>
      <c r="AB617" s="70" t="s">
        <v>2122</v>
      </c>
      <c r="AC617" s="70" t="s">
        <v>61</v>
      </c>
      <c r="AD617" s="70"/>
      <c r="AE617" s="70" t="s">
        <v>2096</v>
      </c>
      <c r="AF617" s="76" t="s">
        <v>63</v>
      </c>
      <c r="AG617" s="65"/>
    </row>
    <row r="618" spans="1:33" s="78" customFormat="1" ht="50.25" customHeight="1" x14ac:dyDescent="0.25">
      <c r="A618" s="61" t="s">
        <v>1954</v>
      </c>
      <c r="B618" s="62" t="s">
        <v>2123</v>
      </c>
      <c r="C618" s="63" t="s">
        <v>2124</v>
      </c>
      <c r="D618" s="64">
        <v>43101</v>
      </c>
      <c r="E618" s="65" t="s">
        <v>66</v>
      </c>
      <c r="F618" s="66" t="s">
        <v>97</v>
      </c>
      <c r="G618" s="65" t="s">
        <v>241</v>
      </c>
      <c r="H618" s="67">
        <v>220890333</v>
      </c>
      <c r="I618" s="67">
        <v>239178965</v>
      </c>
      <c r="J618" s="66" t="s">
        <v>49</v>
      </c>
      <c r="K618" s="66" t="s">
        <v>68</v>
      </c>
      <c r="L618" s="62" t="s">
        <v>1956</v>
      </c>
      <c r="M618" s="62" t="s">
        <v>1957</v>
      </c>
      <c r="N618" s="68">
        <v>3837020</v>
      </c>
      <c r="O618" s="69" t="s">
        <v>1958</v>
      </c>
      <c r="P618" s="65"/>
      <c r="Q618" s="65"/>
      <c r="R618" s="65"/>
      <c r="S618" s="65"/>
      <c r="T618" s="65"/>
      <c r="U618" s="70"/>
      <c r="V618" s="71">
        <v>8011</v>
      </c>
      <c r="W618" s="72" t="s">
        <v>2125</v>
      </c>
      <c r="X618" s="73">
        <v>43126</v>
      </c>
      <c r="Y618" s="74">
        <v>20180126</v>
      </c>
      <c r="Z618" s="74">
        <v>4600008009</v>
      </c>
      <c r="AA618" s="75">
        <f t="shared" si="9"/>
        <v>1</v>
      </c>
      <c r="AB618" s="70" t="s">
        <v>2126</v>
      </c>
      <c r="AC618" s="70" t="s">
        <v>61</v>
      </c>
      <c r="AD618" s="70"/>
      <c r="AE618" s="70" t="s">
        <v>2127</v>
      </c>
      <c r="AF618" s="76" t="s">
        <v>63</v>
      </c>
      <c r="AG618" s="65"/>
    </row>
    <row r="619" spans="1:33" s="78" customFormat="1" ht="50.25" customHeight="1" x14ac:dyDescent="0.25">
      <c r="A619" s="61" t="s">
        <v>1954</v>
      </c>
      <c r="B619" s="62" t="s">
        <v>2128</v>
      </c>
      <c r="C619" s="63" t="s">
        <v>2129</v>
      </c>
      <c r="D619" s="64">
        <v>43252</v>
      </c>
      <c r="E619" s="65" t="s">
        <v>145</v>
      </c>
      <c r="F619" s="66" t="s">
        <v>67</v>
      </c>
      <c r="G619" s="65" t="s">
        <v>241</v>
      </c>
      <c r="H619" s="67">
        <v>54795901703.405701</v>
      </c>
      <c r="I619" s="67" t="e">
        <f>[5]!Tabla24[[#This Row],[Valor total estimado]]</f>
        <v>#REF!</v>
      </c>
      <c r="J619" s="66" t="s">
        <v>76</v>
      </c>
      <c r="K619" s="66" t="s">
        <v>68</v>
      </c>
      <c r="L619" s="62" t="s">
        <v>1956</v>
      </c>
      <c r="M619" s="62" t="s">
        <v>1957</v>
      </c>
      <c r="N619" s="68">
        <v>3837020</v>
      </c>
      <c r="O619" s="69" t="s">
        <v>1958</v>
      </c>
      <c r="P619" s="65"/>
      <c r="Q619" s="65"/>
      <c r="R619" s="65"/>
      <c r="S619" s="65"/>
      <c r="T619" s="65"/>
      <c r="U619" s="70"/>
      <c r="V619" s="71">
        <v>8289</v>
      </c>
      <c r="W619" s="72">
        <v>21604</v>
      </c>
      <c r="X619" s="73"/>
      <c r="Y619" s="74"/>
      <c r="Z619" s="74"/>
      <c r="AA619" s="75">
        <f t="shared" si="9"/>
        <v>0</v>
      </c>
      <c r="AB619" s="70"/>
      <c r="AC619" s="70"/>
      <c r="AD619" s="70"/>
      <c r="AE619" s="70" t="s">
        <v>2092</v>
      </c>
      <c r="AF619" s="76" t="s">
        <v>63</v>
      </c>
      <c r="AG619" s="65"/>
    </row>
    <row r="620" spans="1:33" s="78" customFormat="1" ht="50.25" customHeight="1" x14ac:dyDescent="0.25">
      <c r="A620" s="61" t="s">
        <v>1954</v>
      </c>
      <c r="B620" s="62">
        <v>24121500</v>
      </c>
      <c r="C620" s="63" t="s">
        <v>2130</v>
      </c>
      <c r="D620" s="64">
        <v>43009</v>
      </c>
      <c r="E620" s="65" t="s">
        <v>701</v>
      </c>
      <c r="F620" s="66" t="s">
        <v>67</v>
      </c>
      <c r="G620" s="65" t="s">
        <v>241</v>
      </c>
      <c r="H620" s="67">
        <v>15889000000</v>
      </c>
      <c r="I620" s="67">
        <v>10800000000</v>
      </c>
      <c r="J620" s="66" t="s">
        <v>49</v>
      </c>
      <c r="K620" s="66" t="s">
        <v>50</v>
      </c>
      <c r="L620" s="62" t="s">
        <v>1956</v>
      </c>
      <c r="M620" s="62" t="s">
        <v>1957</v>
      </c>
      <c r="N620" s="68">
        <v>3837020</v>
      </c>
      <c r="O620" s="69" t="s">
        <v>1958</v>
      </c>
      <c r="P620" s="65"/>
      <c r="Q620" s="65"/>
      <c r="R620" s="65"/>
      <c r="S620" s="65"/>
      <c r="T620" s="65"/>
      <c r="U620" s="70"/>
      <c r="V620" s="71"/>
      <c r="W620" s="72">
        <v>20701</v>
      </c>
      <c r="X620" s="73"/>
      <c r="Y620" s="74"/>
      <c r="Z620" s="74"/>
      <c r="AA620" s="75">
        <f t="shared" si="9"/>
        <v>0</v>
      </c>
      <c r="AB620" s="70"/>
      <c r="AC620" s="70" t="s">
        <v>552</v>
      </c>
      <c r="AD620" s="70"/>
      <c r="AE620" s="70" t="s">
        <v>2092</v>
      </c>
      <c r="AF620" s="76" t="s">
        <v>63</v>
      </c>
      <c r="AG620" s="65"/>
    </row>
    <row r="621" spans="1:33" s="78" customFormat="1" ht="50.25" customHeight="1" x14ac:dyDescent="0.25">
      <c r="A621" s="61" t="s">
        <v>1954</v>
      </c>
      <c r="B621" s="62">
        <v>24122002</v>
      </c>
      <c r="C621" s="63" t="s">
        <v>2131</v>
      </c>
      <c r="D621" s="64">
        <v>43191</v>
      </c>
      <c r="E621" s="65" t="s">
        <v>925</v>
      </c>
      <c r="F621" s="66" t="s">
        <v>67</v>
      </c>
      <c r="G621" s="65" t="s">
        <v>241</v>
      </c>
      <c r="H621" s="67">
        <v>142758173.80651021</v>
      </c>
      <c r="I621" s="67" t="e">
        <f>[5]!Tabla24[[#This Row],[Valor total estimado]]</f>
        <v>#REF!</v>
      </c>
      <c r="J621" s="66" t="s">
        <v>76</v>
      </c>
      <c r="K621" s="66" t="s">
        <v>68</v>
      </c>
      <c r="L621" s="62" t="s">
        <v>1956</v>
      </c>
      <c r="M621" s="62" t="s">
        <v>1957</v>
      </c>
      <c r="N621" s="68">
        <v>3837020</v>
      </c>
      <c r="O621" s="69" t="s">
        <v>1958</v>
      </c>
      <c r="P621" s="65"/>
      <c r="Q621" s="65"/>
      <c r="R621" s="65"/>
      <c r="S621" s="65"/>
      <c r="T621" s="65"/>
      <c r="U621" s="70"/>
      <c r="V621" s="71"/>
      <c r="W621" s="72"/>
      <c r="X621" s="73"/>
      <c r="Y621" s="74"/>
      <c r="Z621" s="74"/>
      <c r="AA621" s="75" t="str">
        <f t="shared" si="9"/>
        <v/>
      </c>
      <c r="AB621" s="70"/>
      <c r="AC621" s="70"/>
      <c r="AD621" s="70"/>
      <c r="AE621" s="70" t="s">
        <v>2098</v>
      </c>
      <c r="AF621" s="76" t="s">
        <v>63</v>
      </c>
      <c r="AG621" s="65"/>
    </row>
    <row r="622" spans="1:33" s="78" customFormat="1" ht="50.25" customHeight="1" x14ac:dyDescent="0.25">
      <c r="A622" s="61" t="s">
        <v>1954</v>
      </c>
      <c r="B622" s="62">
        <v>24121500</v>
      </c>
      <c r="C622" s="63" t="s">
        <v>2132</v>
      </c>
      <c r="D622" s="64">
        <v>43252</v>
      </c>
      <c r="E622" s="65" t="s">
        <v>66</v>
      </c>
      <c r="F622" s="66" t="s">
        <v>67</v>
      </c>
      <c r="G622" s="65" t="s">
        <v>241</v>
      </c>
      <c r="H622" s="67">
        <v>6629998700.28792</v>
      </c>
      <c r="I622" s="67" t="e">
        <f>[5]!Tabla24[[#This Row],[Valor total estimado]]</f>
        <v>#REF!</v>
      </c>
      <c r="J622" s="66" t="s">
        <v>76</v>
      </c>
      <c r="K622" s="66" t="s">
        <v>68</v>
      </c>
      <c r="L622" s="62" t="s">
        <v>1956</v>
      </c>
      <c r="M622" s="62" t="s">
        <v>1957</v>
      </c>
      <c r="N622" s="68">
        <v>3837020</v>
      </c>
      <c r="O622" s="69" t="s">
        <v>1958</v>
      </c>
      <c r="P622" s="65"/>
      <c r="Q622" s="65"/>
      <c r="R622" s="65"/>
      <c r="S622" s="65"/>
      <c r="T622" s="65"/>
      <c r="U622" s="70"/>
      <c r="V622" s="71">
        <v>8251</v>
      </c>
      <c r="W622" s="72">
        <v>21748</v>
      </c>
      <c r="X622" s="73"/>
      <c r="Y622" s="74"/>
      <c r="Z622" s="74"/>
      <c r="AA622" s="75">
        <f t="shared" si="9"/>
        <v>0</v>
      </c>
      <c r="AB622" s="70"/>
      <c r="AC622" s="70"/>
      <c r="AD622" s="70"/>
      <c r="AE622" s="70" t="s">
        <v>2133</v>
      </c>
      <c r="AF622" s="76" t="s">
        <v>95</v>
      </c>
      <c r="AG622" s="65"/>
    </row>
    <row r="623" spans="1:33" s="78" customFormat="1" ht="50.25" customHeight="1" x14ac:dyDescent="0.25">
      <c r="A623" s="61" t="s">
        <v>1954</v>
      </c>
      <c r="B623" s="62" t="s">
        <v>2134</v>
      </c>
      <c r="C623" s="63" t="s">
        <v>2135</v>
      </c>
      <c r="D623" s="64">
        <v>43101</v>
      </c>
      <c r="E623" s="65" t="s">
        <v>66</v>
      </c>
      <c r="F623" s="66" t="s">
        <v>67</v>
      </c>
      <c r="G623" s="65" t="s">
        <v>241</v>
      </c>
      <c r="H623" s="67">
        <v>8220064158</v>
      </c>
      <c r="I623" s="67">
        <v>4522718903</v>
      </c>
      <c r="J623" s="66" t="s">
        <v>76</v>
      </c>
      <c r="K623" s="66" t="s">
        <v>68</v>
      </c>
      <c r="L623" s="62" t="s">
        <v>1956</v>
      </c>
      <c r="M623" s="62" t="s">
        <v>1957</v>
      </c>
      <c r="N623" s="68">
        <v>3837020</v>
      </c>
      <c r="O623" s="69" t="s">
        <v>1958</v>
      </c>
      <c r="P623" s="65"/>
      <c r="Q623" s="65"/>
      <c r="R623" s="65"/>
      <c r="S623" s="65"/>
      <c r="T623" s="65"/>
      <c r="U623" s="70"/>
      <c r="V623" s="71">
        <v>8154</v>
      </c>
      <c r="W623" s="72">
        <v>21203</v>
      </c>
      <c r="X623" s="73">
        <v>43182</v>
      </c>
      <c r="Y623" s="74">
        <v>20180601</v>
      </c>
      <c r="Z623" s="74">
        <v>4600008130</v>
      </c>
      <c r="AA623" s="75">
        <f t="shared" si="9"/>
        <v>1</v>
      </c>
      <c r="AB623" s="70" t="s">
        <v>2136</v>
      </c>
      <c r="AC623" s="70" t="s">
        <v>61</v>
      </c>
      <c r="AD623" s="70"/>
      <c r="AE623" s="70" t="s">
        <v>2133</v>
      </c>
      <c r="AF623" s="76" t="s">
        <v>95</v>
      </c>
      <c r="AG623" s="65"/>
    </row>
    <row r="624" spans="1:33" s="78" customFormat="1" ht="50.25" customHeight="1" x14ac:dyDescent="0.25">
      <c r="A624" s="61" t="s">
        <v>1954</v>
      </c>
      <c r="B624" s="62">
        <v>24122004</v>
      </c>
      <c r="C624" s="63" t="s">
        <v>2137</v>
      </c>
      <c r="D624" s="64">
        <v>43160</v>
      </c>
      <c r="E624" s="65" t="s">
        <v>66</v>
      </c>
      <c r="F624" s="66" t="s">
        <v>67</v>
      </c>
      <c r="G624" s="65" t="s">
        <v>241</v>
      </c>
      <c r="H624" s="67">
        <v>55515991402</v>
      </c>
      <c r="I624" s="67" t="e">
        <f>[5]!Tabla24[[#This Row],[Valor total estimado]]</f>
        <v>#REF!</v>
      </c>
      <c r="J624" s="66" t="s">
        <v>76</v>
      </c>
      <c r="K624" s="66" t="s">
        <v>68</v>
      </c>
      <c r="L624" s="62" t="s">
        <v>1956</v>
      </c>
      <c r="M624" s="62" t="s">
        <v>1957</v>
      </c>
      <c r="N624" s="68">
        <v>3837020</v>
      </c>
      <c r="O624" s="69" t="s">
        <v>1958</v>
      </c>
      <c r="P624" s="65"/>
      <c r="Q624" s="65"/>
      <c r="R624" s="65"/>
      <c r="S624" s="65"/>
      <c r="T624" s="65"/>
      <c r="U624" s="70"/>
      <c r="V624" s="71"/>
      <c r="W624" s="72"/>
      <c r="X624" s="73"/>
      <c r="Y624" s="74"/>
      <c r="Z624" s="74"/>
      <c r="AA624" s="75" t="str">
        <f t="shared" si="9"/>
        <v/>
      </c>
      <c r="AB624" s="70"/>
      <c r="AC624" s="70"/>
      <c r="AD624" s="70"/>
      <c r="AE624" s="70" t="s">
        <v>2138</v>
      </c>
      <c r="AF624" s="76" t="s">
        <v>95</v>
      </c>
      <c r="AG624" s="65"/>
    </row>
    <row r="625" spans="1:33" s="78" customFormat="1" ht="50.25" customHeight="1" x14ac:dyDescent="0.25">
      <c r="A625" s="61" t="s">
        <v>1954</v>
      </c>
      <c r="B625" s="62" t="s">
        <v>2139</v>
      </c>
      <c r="C625" s="63" t="s">
        <v>2140</v>
      </c>
      <c r="D625" s="64">
        <v>43252</v>
      </c>
      <c r="E625" s="65" t="s">
        <v>74</v>
      </c>
      <c r="F625" s="66" t="s">
        <v>67</v>
      </c>
      <c r="G625" s="65" t="s">
        <v>241</v>
      </c>
      <c r="H625" s="67">
        <v>2700989182.4987144</v>
      </c>
      <c r="I625" s="67" t="e">
        <f>[5]!Tabla24[[#This Row],[Valor total estimado]]</f>
        <v>#REF!</v>
      </c>
      <c r="J625" s="66" t="s">
        <v>76</v>
      </c>
      <c r="K625" s="66" t="s">
        <v>68</v>
      </c>
      <c r="L625" s="62" t="s">
        <v>1956</v>
      </c>
      <c r="M625" s="62" t="s">
        <v>1957</v>
      </c>
      <c r="N625" s="68">
        <v>3837020</v>
      </c>
      <c r="O625" s="69" t="s">
        <v>1958</v>
      </c>
      <c r="P625" s="65"/>
      <c r="Q625" s="65"/>
      <c r="R625" s="65"/>
      <c r="S625" s="65"/>
      <c r="T625" s="65"/>
      <c r="U625" s="70"/>
      <c r="V625" s="71">
        <v>8247</v>
      </c>
      <c r="W625" s="72">
        <v>21603</v>
      </c>
      <c r="X625" s="73"/>
      <c r="Y625" s="74"/>
      <c r="Z625" s="74"/>
      <c r="AA625" s="75">
        <f t="shared" si="9"/>
        <v>0</v>
      </c>
      <c r="AB625" s="70"/>
      <c r="AC625" s="70"/>
      <c r="AD625" s="70"/>
      <c r="AE625" s="70" t="s">
        <v>2092</v>
      </c>
      <c r="AF625" s="76" t="s">
        <v>63</v>
      </c>
      <c r="AG625" s="65"/>
    </row>
    <row r="626" spans="1:33" s="78" customFormat="1" ht="50.25" customHeight="1" x14ac:dyDescent="0.25">
      <c r="A626" s="61" t="s">
        <v>1954</v>
      </c>
      <c r="B626" s="62" t="s">
        <v>2141</v>
      </c>
      <c r="C626" s="63" t="s">
        <v>2142</v>
      </c>
      <c r="D626" s="64">
        <v>43252</v>
      </c>
      <c r="E626" s="65" t="s">
        <v>872</v>
      </c>
      <c r="F626" s="66" t="s">
        <v>75</v>
      </c>
      <c r="G626" s="65" t="s">
        <v>241</v>
      </c>
      <c r="H626" s="67">
        <v>9640000</v>
      </c>
      <c r="I626" s="67" t="e">
        <f>[5]!Tabla24[[#This Row],[Valor total estimado]]</f>
        <v>#REF!</v>
      </c>
      <c r="J626" s="66" t="s">
        <v>76</v>
      </c>
      <c r="K626" s="66" t="s">
        <v>68</v>
      </c>
      <c r="L626" s="62" t="s">
        <v>1956</v>
      </c>
      <c r="M626" s="62" t="s">
        <v>1957</v>
      </c>
      <c r="N626" s="68">
        <v>3837020</v>
      </c>
      <c r="O626" s="69" t="s">
        <v>1958</v>
      </c>
      <c r="P626" s="65"/>
      <c r="Q626" s="65"/>
      <c r="R626" s="65"/>
      <c r="S626" s="65"/>
      <c r="T626" s="65"/>
      <c r="U626" s="70"/>
      <c r="V626" s="71"/>
      <c r="W626" s="72"/>
      <c r="X626" s="73"/>
      <c r="Y626" s="74"/>
      <c r="Z626" s="74"/>
      <c r="AA626" s="75" t="str">
        <f t="shared" si="9"/>
        <v/>
      </c>
      <c r="AB626" s="70"/>
      <c r="AC626" s="70"/>
      <c r="AD626" s="70"/>
      <c r="AE626" s="70" t="s">
        <v>2039</v>
      </c>
      <c r="AF626" s="76" t="s">
        <v>63</v>
      </c>
      <c r="AG626" s="65"/>
    </row>
    <row r="627" spans="1:33" s="78" customFormat="1" ht="50.25" customHeight="1" x14ac:dyDescent="0.25">
      <c r="A627" s="61" t="s">
        <v>1954</v>
      </c>
      <c r="B627" s="62">
        <v>73152101</v>
      </c>
      <c r="C627" s="63" t="s">
        <v>2143</v>
      </c>
      <c r="D627" s="64">
        <v>43098</v>
      </c>
      <c r="E627" s="65" t="s">
        <v>855</v>
      </c>
      <c r="F627" s="66" t="s">
        <v>97</v>
      </c>
      <c r="G627" s="65" t="s">
        <v>241</v>
      </c>
      <c r="H627" s="67">
        <v>941760000</v>
      </c>
      <c r="I627" s="67">
        <v>641760000</v>
      </c>
      <c r="J627" s="66" t="s">
        <v>49</v>
      </c>
      <c r="K627" s="66" t="s">
        <v>50</v>
      </c>
      <c r="L627" s="62" t="s">
        <v>1956</v>
      </c>
      <c r="M627" s="62" t="s">
        <v>1957</v>
      </c>
      <c r="N627" s="68">
        <v>3837020</v>
      </c>
      <c r="O627" s="69" t="s">
        <v>1958</v>
      </c>
      <c r="P627" s="65"/>
      <c r="Q627" s="65"/>
      <c r="R627" s="65"/>
      <c r="S627" s="65"/>
      <c r="T627" s="65"/>
      <c r="U627" s="70"/>
      <c r="V627" s="71"/>
      <c r="W627" s="72">
        <v>20695</v>
      </c>
      <c r="X627" s="73"/>
      <c r="Y627" s="74"/>
      <c r="Z627" s="74"/>
      <c r="AA627" s="75">
        <f t="shared" si="9"/>
        <v>0</v>
      </c>
      <c r="AB627" s="70"/>
      <c r="AC627" s="70" t="s">
        <v>552</v>
      </c>
      <c r="AD627" s="70"/>
      <c r="AE627" s="70" t="s">
        <v>2144</v>
      </c>
      <c r="AF627" s="76" t="s">
        <v>63</v>
      </c>
      <c r="AG627" s="65"/>
    </row>
    <row r="628" spans="1:33" s="78" customFormat="1" ht="50.25" customHeight="1" x14ac:dyDescent="0.25">
      <c r="A628" s="61" t="s">
        <v>1954</v>
      </c>
      <c r="B628" s="62" t="s">
        <v>2145</v>
      </c>
      <c r="C628" s="63" t="s">
        <v>2146</v>
      </c>
      <c r="D628" s="64">
        <v>43009</v>
      </c>
      <c r="E628" s="65" t="s">
        <v>701</v>
      </c>
      <c r="F628" s="66" t="s">
        <v>97</v>
      </c>
      <c r="G628" s="65" t="s">
        <v>241</v>
      </c>
      <c r="H628" s="67">
        <v>2445984082</v>
      </c>
      <c r="I628" s="67">
        <v>1555200000</v>
      </c>
      <c r="J628" s="66" t="s">
        <v>49</v>
      </c>
      <c r="K628" s="66" t="s">
        <v>50</v>
      </c>
      <c r="L628" s="62" t="s">
        <v>1956</v>
      </c>
      <c r="M628" s="62" t="s">
        <v>1957</v>
      </c>
      <c r="N628" s="68">
        <v>3837020</v>
      </c>
      <c r="O628" s="69" t="s">
        <v>1958</v>
      </c>
      <c r="P628" s="65"/>
      <c r="Q628" s="65"/>
      <c r="R628" s="65"/>
      <c r="S628" s="65"/>
      <c r="T628" s="65"/>
      <c r="U628" s="70"/>
      <c r="V628" s="71"/>
      <c r="W628" s="72">
        <v>20697</v>
      </c>
      <c r="X628" s="73"/>
      <c r="Y628" s="74"/>
      <c r="Z628" s="74"/>
      <c r="AA628" s="75">
        <f t="shared" si="9"/>
        <v>0</v>
      </c>
      <c r="AB628" s="70"/>
      <c r="AC628" s="70" t="s">
        <v>552</v>
      </c>
      <c r="AD628" s="70"/>
      <c r="AE628" s="70" t="s">
        <v>2147</v>
      </c>
      <c r="AF628" s="76" t="s">
        <v>63</v>
      </c>
      <c r="AG628" s="65"/>
    </row>
    <row r="629" spans="1:33" s="78" customFormat="1" ht="50.25" customHeight="1" x14ac:dyDescent="0.25">
      <c r="A629" s="61" t="s">
        <v>1954</v>
      </c>
      <c r="B629" s="62" t="s">
        <v>2148</v>
      </c>
      <c r="C629" s="63" t="s">
        <v>2149</v>
      </c>
      <c r="D629" s="64">
        <v>43160</v>
      </c>
      <c r="E629" s="65" t="s">
        <v>814</v>
      </c>
      <c r="F629" s="66" t="s">
        <v>75</v>
      </c>
      <c r="G629" s="65" t="s">
        <v>241</v>
      </c>
      <c r="H629" s="67">
        <v>0</v>
      </c>
      <c r="I629" s="67">
        <v>0</v>
      </c>
      <c r="J629" s="66" t="s">
        <v>76</v>
      </c>
      <c r="K629" s="66" t="s">
        <v>68</v>
      </c>
      <c r="L629" s="62" t="s">
        <v>1956</v>
      </c>
      <c r="M629" s="62" t="s">
        <v>1957</v>
      </c>
      <c r="N629" s="68">
        <v>3837020</v>
      </c>
      <c r="O629" s="69" t="s">
        <v>1958</v>
      </c>
      <c r="P629" s="65"/>
      <c r="Q629" s="65"/>
      <c r="R629" s="65"/>
      <c r="S629" s="65"/>
      <c r="T629" s="65"/>
      <c r="U629" s="70"/>
      <c r="V629" s="71"/>
      <c r="W629" s="72"/>
      <c r="X629" s="73"/>
      <c r="Y629" s="74"/>
      <c r="Z629" s="74"/>
      <c r="AA629" s="75" t="str">
        <f t="shared" si="9"/>
        <v/>
      </c>
      <c r="AB629" s="70"/>
      <c r="AC629" s="70"/>
      <c r="AD629" s="70"/>
      <c r="AE629" s="70" t="s">
        <v>2150</v>
      </c>
      <c r="AF629" s="76" t="s">
        <v>63</v>
      </c>
      <c r="AG629" s="65"/>
    </row>
    <row r="630" spans="1:33" s="78" customFormat="1" ht="50.25" customHeight="1" x14ac:dyDescent="0.25">
      <c r="A630" s="61" t="s">
        <v>1954</v>
      </c>
      <c r="B630" s="62">
        <v>41115700</v>
      </c>
      <c r="C630" s="63" t="s">
        <v>2151</v>
      </c>
      <c r="D630" s="64">
        <v>43313</v>
      </c>
      <c r="E630" s="65" t="s">
        <v>814</v>
      </c>
      <c r="F630" s="66" t="s">
        <v>75</v>
      </c>
      <c r="G630" s="65" t="s">
        <v>241</v>
      </c>
      <c r="H630" s="67">
        <v>55000000</v>
      </c>
      <c r="I630" s="67" t="e">
        <f>[5]!Tabla24[[#This Row],[Valor total estimado]]</f>
        <v>#REF!</v>
      </c>
      <c r="J630" s="66" t="s">
        <v>76</v>
      </c>
      <c r="K630" s="66" t="s">
        <v>68</v>
      </c>
      <c r="L630" s="62" t="s">
        <v>1956</v>
      </c>
      <c r="M630" s="62" t="s">
        <v>1957</v>
      </c>
      <c r="N630" s="68">
        <v>3837020</v>
      </c>
      <c r="O630" s="69" t="s">
        <v>1958</v>
      </c>
      <c r="P630" s="65"/>
      <c r="Q630" s="65"/>
      <c r="R630" s="65"/>
      <c r="S630" s="65"/>
      <c r="T630" s="65"/>
      <c r="U630" s="70"/>
      <c r="V630" s="71"/>
      <c r="W630" s="72"/>
      <c r="X630" s="73"/>
      <c r="Y630" s="74"/>
      <c r="Z630" s="74"/>
      <c r="AA630" s="75" t="str">
        <f t="shared" si="9"/>
        <v/>
      </c>
      <c r="AB630" s="70"/>
      <c r="AC630" s="70"/>
      <c r="AD630" s="70"/>
      <c r="AE630" s="70" t="s">
        <v>2152</v>
      </c>
      <c r="AF630" s="76" t="s">
        <v>63</v>
      </c>
      <c r="AG630" s="65"/>
    </row>
    <row r="631" spans="1:33" s="78" customFormat="1" ht="50.25" customHeight="1" x14ac:dyDescent="0.25">
      <c r="A631" s="61" t="s">
        <v>1954</v>
      </c>
      <c r="B631" s="62">
        <v>72154300</v>
      </c>
      <c r="C631" s="63" t="s">
        <v>2153</v>
      </c>
      <c r="D631" s="64">
        <v>43252</v>
      </c>
      <c r="E631" s="65" t="s">
        <v>66</v>
      </c>
      <c r="F631" s="66" t="s">
        <v>75</v>
      </c>
      <c r="G631" s="65" t="s">
        <v>241</v>
      </c>
      <c r="H631" s="67">
        <v>15000000</v>
      </c>
      <c r="I631" s="67" t="e">
        <f>[5]!Tabla24[[#This Row],[Valor total estimado]]</f>
        <v>#REF!</v>
      </c>
      <c r="J631" s="66" t="s">
        <v>76</v>
      </c>
      <c r="K631" s="66" t="s">
        <v>68</v>
      </c>
      <c r="L631" s="62" t="s">
        <v>1956</v>
      </c>
      <c r="M631" s="62" t="s">
        <v>1957</v>
      </c>
      <c r="N631" s="68">
        <v>3837020</v>
      </c>
      <c r="O631" s="69" t="s">
        <v>1958</v>
      </c>
      <c r="P631" s="65"/>
      <c r="Q631" s="65"/>
      <c r="R631" s="65"/>
      <c r="S631" s="65"/>
      <c r="T631" s="65"/>
      <c r="U631" s="70"/>
      <c r="V631" s="71"/>
      <c r="W631" s="72"/>
      <c r="X631" s="73"/>
      <c r="Y631" s="74"/>
      <c r="Z631" s="74"/>
      <c r="AA631" s="75" t="str">
        <f t="shared" si="9"/>
        <v/>
      </c>
      <c r="AB631" s="70"/>
      <c r="AC631" s="70"/>
      <c r="AD631" s="70"/>
      <c r="AE631" s="70" t="s">
        <v>2144</v>
      </c>
      <c r="AF631" s="76" t="s">
        <v>63</v>
      </c>
      <c r="AG631" s="65"/>
    </row>
    <row r="632" spans="1:33" s="78" customFormat="1" ht="50.25" customHeight="1" x14ac:dyDescent="0.25">
      <c r="A632" s="61" t="s">
        <v>1954</v>
      </c>
      <c r="B632" s="62">
        <v>73152101</v>
      </c>
      <c r="C632" s="63" t="s">
        <v>2154</v>
      </c>
      <c r="D632" s="64">
        <v>43282</v>
      </c>
      <c r="E632" s="65" t="s">
        <v>2155</v>
      </c>
      <c r="F632" s="66" t="s">
        <v>97</v>
      </c>
      <c r="G632" s="65" t="s">
        <v>241</v>
      </c>
      <c r="H632" s="67">
        <v>55000000</v>
      </c>
      <c r="I632" s="67" t="e">
        <f>[5]!Tabla24[[#This Row],[Valor total estimado]]</f>
        <v>#REF!</v>
      </c>
      <c r="J632" s="66" t="s">
        <v>76</v>
      </c>
      <c r="K632" s="66" t="s">
        <v>68</v>
      </c>
      <c r="L632" s="62" t="s">
        <v>1956</v>
      </c>
      <c r="M632" s="62" t="s">
        <v>1957</v>
      </c>
      <c r="N632" s="68">
        <v>3837020</v>
      </c>
      <c r="O632" s="69" t="s">
        <v>1958</v>
      </c>
      <c r="P632" s="65"/>
      <c r="Q632" s="65"/>
      <c r="R632" s="65"/>
      <c r="S632" s="65"/>
      <c r="T632" s="65"/>
      <c r="U632" s="70"/>
      <c r="V632" s="71"/>
      <c r="W632" s="72"/>
      <c r="X632" s="73"/>
      <c r="Y632" s="74"/>
      <c r="Z632" s="74"/>
      <c r="AA632" s="75" t="str">
        <f t="shared" si="9"/>
        <v/>
      </c>
      <c r="AB632" s="70"/>
      <c r="AC632" s="70"/>
      <c r="AD632" s="70"/>
      <c r="AE632" s="70" t="s">
        <v>2150</v>
      </c>
      <c r="AF632" s="76" t="s">
        <v>63</v>
      </c>
      <c r="AG632" s="65"/>
    </row>
    <row r="633" spans="1:33" s="78" customFormat="1" ht="50.25" customHeight="1" x14ac:dyDescent="0.25">
      <c r="A633" s="61" t="s">
        <v>1954</v>
      </c>
      <c r="B633" s="62">
        <v>73152101</v>
      </c>
      <c r="C633" s="63" t="s">
        <v>2156</v>
      </c>
      <c r="D633" s="64">
        <v>42979</v>
      </c>
      <c r="E633" s="65" t="s">
        <v>674</v>
      </c>
      <c r="F633" s="66" t="s">
        <v>97</v>
      </c>
      <c r="G633" s="65" t="s">
        <v>241</v>
      </c>
      <c r="H633" s="67">
        <v>61412780</v>
      </c>
      <c r="I633" s="67">
        <v>40457340</v>
      </c>
      <c r="J633" s="66" t="s">
        <v>49</v>
      </c>
      <c r="K633" s="66" t="s">
        <v>50</v>
      </c>
      <c r="L633" s="62" t="s">
        <v>1956</v>
      </c>
      <c r="M633" s="62" t="s">
        <v>1957</v>
      </c>
      <c r="N633" s="68">
        <v>3837020</v>
      </c>
      <c r="O633" s="69" t="s">
        <v>1958</v>
      </c>
      <c r="P633" s="65"/>
      <c r="Q633" s="65"/>
      <c r="R633" s="65"/>
      <c r="S633" s="65"/>
      <c r="T633" s="65"/>
      <c r="U633" s="70"/>
      <c r="V633" s="71"/>
      <c r="W633" s="72">
        <v>20698</v>
      </c>
      <c r="X633" s="73"/>
      <c r="Y633" s="74"/>
      <c r="Z633" s="74"/>
      <c r="AA633" s="75">
        <f t="shared" si="9"/>
        <v>0</v>
      </c>
      <c r="AB633" s="70"/>
      <c r="AC633" s="70" t="s">
        <v>552</v>
      </c>
      <c r="AD633" s="70"/>
      <c r="AE633" s="70" t="s">
        <v>2150</v>
      </c>
      <c r="AF633" s="76" t="s">
        <v>63</v>
      </c>
      <c r="AG633" s="65"/>
    </row>
    <row r="634" spans="1:33" s="78" customFormat="1" ht="50.25" customHeight="1" x14ac:dyDescent="0.25">
      <c r="A634" s="61" t="s">
        <v>1954</v>
      </c>
      <c r="B634" s="62">
        <v>81141500</v>
      </c>
      <c r="C634" s="63" t="s">
        <v>2157</v>
      </c>
      <c r="D634" s="64">
        <v>43282</v>
      </c>
      <c r="E634" s="65" t="s">
        <v>171</v>
      </c>
      <c r="F634" s="66" t="s">
        <v>97</v>
      </c>
      <c r="G634" s="65" t="s">
        <v>241</v>
      </c>
      <c r="H634" s="67">
        <v>25000000</v>
      </c>
      <c r="I634" s="67" t="e">
        <f>[5]!Tabla24[[#This Row],[Valor total estimado]]</f>
        <v>#REF!</v>
      </c>
      <c r="J634" s="66" t="s">
        <v>76</v>
      </c>
      <c r="K634" s="66" t="s">
        <v>68</v>
      </c>
      <c r="L634" s="62" t="s">
        <v>1956</v>
      </c>
      <c r="M634" s="62" t="s">
        <v>1957</v>
      </c>
      <c r="N634" s="68">
        <v>3837020</v>
      </c>
      <c r="O634" s="69" t="s">
        <v>1958</v>
      </c>
      <c r="P634" s="65"/>
      <c r="Q634" s="65"/>
      <c r="R634" s="65"/>
      <c r="S634" s="65"/>
      <c r="T634" s="65"/>
      <c r="U634" s="70"/>
      <c r="V634" s="71"/>
      <c r="W634" s="72"/>
      <c r="X634" s="73"/>
      <c r="Y634" s="74"/>
      <c r="Z634" s="74"/>
      <c r="AA634" s="75" t="str">
        <f t="shared" si="9"/>
        <v/>
      </c>
      <c r="AB634" s="70"/>
      <c r="AC634" s="70"/>
      <c r="AD634" s="70"/>
      <c r="AE634" s="70" t="s">
        <v>2152</v>
      </c>
      <c r="AF634" s="76" t="s">
        <v>63</v>
      </c>
      <c r="AG634" s="65"/>
    </row>
    <row r="635" spans="1:33" s="78" customFormat="1" ht="50.25" customHeight="1" x14ac:dyDescent="0.25">
      <c r="A635" s="61" t="s">
        <v>1954</v>
      </c>
      <c r="B635" s="62">
        <v>81141500</v>
      </c>
      <c r="C635" s="63" t="s">
        <v>2158</v>
      </c>
      <c r="D635" s="64">
        <v>43344</v>
      </c>
      <c r="E635" s="65" t="s">
        <v>918</v>
      </c>
      <c r="F635" s="66" t="s">
        <v>97</v>
      </c>
      <c r="G635" s="65" t="s">
        <v>241</v>
      </c>
      <c r="H635" s="67">
        <v>60000000</v>
      </c>
      <c r="I635" s="67" t="e">
        <f>[5]!Tabla24[[#This Row],[Valor total estimado]]</f>
        <v>#REF!</v>
      </c>
      <c r="J635" s="66" t="s">
        <v>76</v>
      </c>
      <c r="K635" s="66" t="s">
        <v>68</v>
      </c>
      <c r="L635" s="62" t="s">
        <v>1956</v>
      </c>
      <c r="M635" s="62" t="s">
        <v>1957</v>
      </c>
      <c r="N635" s="68">
        <v>3837020</v>
      </c>
      <c r="O635" s="69" t="s">
        <v>1958</v>
      </c>
      <c r="P635" s="65"/>
      <c r="Q635" s="65"/>
      <c r="R635" s="65"/>
      <c r="S635" s="65"/>
      <c r="T635" s="65"/>
      <c r="U635" s="70"/>
      <c r="V635" s="71"/>
      <c r="W635" s="72"/>
      <c r="X635" s="73"/>
      <c r="Y635" s="74"/>
      <c r="Z635" s="74"/>
      <c r="AA635" s="75" t="str">
        <f t="shared" si="9"/>
        <v/>
      </c>
      <c r="AB635" s="70"/>
      <c r="AC635" s="70"/>
      <c r="AD635" s="70"/>
      <c r="AE635" s="70" t="s">
        <v>2152</v>
      </c>
      <c r="AF635" s="76" t="s">
        <v>63</v>
      </c>
      <c r="AG635" s="65"/>
    </row>
    <row r="636" spans="1:33" s="78" customFormat="1" ht="50.25" customHeight="1" x14ac:dyDescent="0.25">
      <c r="A636" s="61" t="s">
        <v>1954</v>
      </c>
      <c r="B636" s="62">
        <v>81141500</v>
      </c>
      <c r="C636" s="63" t="s">
        <v>2159</v>
      </c>
      <c r="D636" s="64">
        <v>43344</v>
      </c>
      <c r="E636" s="65" t="s">
        <v>918</v>
      </c>
      <c r="F636" s="66" t="s">
        <v>97</v>
      </c>
      <c r="G636" s="65" t="s">
        <v>241</v>
      </c>
      <c r="H636" s="67">
        <v>15000000</v>
      </c>
      <c r="I636" s="67" t="e">
        <f>[5]!Tabla24[[#This Row],[Valor total estimado]]</f>
        <v>#REF!</v>
      </c>
      <c r="J636" s="66" t="s">
        <v>76</v>
      </c>
      <c r="K636" s="66" t="s">
        <v>68</v>
      </c>
      <c r="L636" s="62" t="s">
        <v>1956</v>
      </c>
      <c r="M636" s="62" t="s">
        <v>1957</v>
      </c>
      <c r="N636" s="68">
        <v>3837020</v>
      </c>
      <c r="O636" s="69" t="s">
        <v>1958</v>
      </c>
      <c r="P636" s="65"/>
      <c r="Q636" s="65"/>
      <c r="R636" s="65"/>
      <c r="S636" s="65"/>
      <c r="T636" s="65"/>
      <c r="U636" s="70"/>
      <c r="V636" s="71"/>
      <c r="W636" s="72"/>
      <c r="X636" s="73"/>
      <c r="Y636" s="74"/>
      <c r="Z636" s="74"/>
      <c r="AA636" s="75" t="str">
        <f t="shared" si="9"/>
        <v/>
      </c>
      <c r="AB636" s="70"/>
      <c r="AC636" s="70"/>
      <c r="AD636" s="70"/>
      <c r="AE636" s="70" t="s">
        <v>2152</v>
      </c>
      <c r="AF636" s="76" t="s">
        <v>63</v>
      </c>
      <c r="AG636" s="65"/>
    </row>
    <row r="637" spans="1:33" s="78" customFormat="1" ht="50.25" customHeight="1" x14ac:dyDescent="0.25">
      <c r="A637" s="61" t="s">
        <v>1954</v>
      </c>
      <c r="B637" s="62">
        <v>81141504</v>
      </c>
      <c r="C637" s="63" t="s">
        <v>2160</v>
      </c>
      <c r="D637" s="64">
        <v>43160</v>
      </c>
      <c r="E637" s="65" t="s">
        <v>852</v>
      </c>
      <c r="F637" s="66" t="s">
        <v>75</v>
      </c>
      <c r="G637" s="65" t="s">
        <v>241</v>
      </c>
      <c r="H637" s="67">
        <v>63854942</v>
      </c>
      <c r="I637" s="67" t="e">
        <f>[5]!Tabla24[[#This Row],[Valor total estimado]]</f>
        <v>#REF!</v>
      </c>
      <c r="J637" s="66" t="s">
        <v>76</v>
      </c>
      <c r="K637" s="66" t="s">
        <v>68</v>
      </c>
      <c r="L637" s="62" t="s">
        <v>1956</v>
      </c>
      <c r="M637" s="62" t="s">
        <v>1957</v>
      </c>
      <c r="N637" s="68">
        <v>3837020</v>
      </c>
      <c r="O637" s="69" t="s">
        <v>1958</v>
      </c>
      <c r="P637" s="65"/>
      <c r="Q637" s="65"/>
      <c r="R637" s="65"/>
      <c r="S637" s="65"/>
      <c r="T637" s="65"/>
      <c r="U637" s="70"/>
      <c r="V637" s="71"/>
      <c r="W637" s="72" t="s">
        <v>2161</v>
      </c>
      <c r="X637" s="73"/>
      <c r="Y637" s="74"/>
      <c r="Z637" s="74"/>
      <c r="AA637" s="75">
        <f t="shared" si="9"/>
        <v>0</v>
      </c>
      <c r="AB637" s="70"/>
      <c r="AC637" s="70" t="s">
        <v>552</v>
      </c>
      <c r="AD637" s="70"/>
      <c r="AE637" s="70" t="s">
        <v>2079</v>
      </c>
      <c r="AF637" s="76" t="s">
        <v>63</v>
      </c>
      <c r="AG637" s="65"/>
    </row>
    <row r="638" spans="1:33" s="78" customFormat="1" ht="50.25" customHeight="1" x14ac:dyDescent="0.25">
      <c r="A638" s="61" t="s">
        <v>1954</v>
      </c>
      <c r="B638" s="62">
        <v>81141504</v>
      </c>
      <c r="C638" s="63" t="s">
        <v>2162</v>
      </c>
      <c r="D638" s="64">
        <v>43160</v>
      </c>
      <c r="E638" s="65" t="s">
        <v>852</v>
      </c>
      <c r="F638" s="66" t="s">
        <v>75</v>
      </c>
      <c r="G638" s="65" t="s">
        <v>241</v>
      </c>
      <c r="H638" s="67">
        <v>63854942</v>
      </c>
      <c r="I638" s="67">
        <v>0</v>
      </c>
      <c r="J638" s="66" t="s">
        <v>76</v>
      </c>
      <c r="K638" s="66" t="s">
        <v>68</v>
      </c>
      <c r="L638" s="62" t="s">
        <v>1956</v>
      </c>
      <c r="M638" s="62" t="s">
        <v>1957</v>
      </c>
      <c r="N638" s="68" t="s">
        <v>2163</v>
      </c>
      <c r="O638" s="69" t="s">
        <v>1958</v>
      </c>
      <c r="P638" s="65"/>
      <c r="Q638" s="65"/>
      <c r="R638" s="65"/>
      <c r="S638" s="65"/>
      <c r="T638" s="65"/>
      <c r="U638" s="70"/>
      <c r="V638" s="71">
        <v>8025</v>
      </c>
      <c r="W638" s="72">
        <v>20371</v>
      </c>
      <c r="X638" s="73"/>
      <c r="Y638" s="74"/>
      <c r="Z638" s="74"/>
      <c r="AA638" s="75">
        <f t="shared" si="9"/>
        <v>0</v>
      </c>
      <c r="AB638" s="70"/>
      <c r="AC638" s="70"/>
      <c r="AD638" s="70"/>
      <c r="AE638" s="70"/>
      <c r="AF638" s="76"/>
      <c r="AG638" s="65"/>
    </row>
    <row r="639" spans="1:33" s="78" customFormat="1" ht="50.25" customHeight="1" x14ac:dyDescent="0.25">
      <c r="A639" s="61" t="s">
        <v>1954</v>
      </c>
      <c r="B639" s="62">
        <v>81141504</v>
      </c>
      <c r="C639" s="63" t="s">
        <v>2164</v>
      </c>
      <c r="D639" s="64">
        <v>43160</v>
      </c>
      <c r="E639" s="65" t="s">
        <v>852</v>
      </c>
      <c r="F639" s="66" t="s">
        <v>75</v>
      </c>
      <c r="G639" s="65" t="s">
        <v>241</v>
      </c>
      <c r="H639" s="67">
        <v>63854942</v>
      </c>
      <c r="I639" s="67">
        <v>4231640</v>
      </c>
      <c r="J639" s="66" t="s">
        <v>76</v>
      </c>
      <c r="K639" s="66" t="s">
        <v>68</v>
      </c>
      <c r="L639" s="62" t="s">
        <v>1956</v>
      </c>
      <c r="M639" s="62" t="s">
        <v>1957</v>
      </c>
      <c r="N639" s="68" t="s">
        <v>2163</v>
      </c>
      <c r="O639" s="69" t="s">
        <v>1958</v>
      </c>
      <c r="P639" s="65"/>
      <c r="Q639" s="65"/>
      <c r="R639" s="65"/>
      <c r="S639" s="65"/>
      <c r="T639" s="65"/>
      <c r="U639" s="70"/>
      <c r="V639" s="71">
        <v>8208</v>
      </c>
      <c r="W639" s="72">
        <v>21242</v>
      </c>
      <c r="X639" s="73">
        <v>43231</v>
      </c>
      <c r="Y639" s="74">
        <v>20180528</v>
      </c>
      <c r="Z639" s="74">
        <v>4600008126</v>
      </c>
      <c r="AA639" s="75">
        <f t="shared" si="9"/>
        <v>1</v>
      </c>
      <c r="AB639" s="70" t="s">
        <v>2165</v>
      </c>
      <c r="AC639" s="70" t="s">
        <v>61</v>
      </c>
      <c r="AD639" s="70"/>
      <c r="AE639" s="70" t="s">
        <v>2079</v>
      </c>
      <c r="AF639" s="76" t="s">
        <v>63</v>
      </c>
      <c r="AG639" s="65"/>
    </row>
    <row r="640" spans="1:33" s="78" customFormat="1" ht="50.25" customHeight="1" x14ac:dyDescent="0.25">
      <c r="A640" s="61" t="s">
        <v>1954</v>
      </c>
      <c r="B640" s="62" t="s">
        <v>2166</v>
      </c>
      <c r="C640" s="63" t="s">
        <v>2167</v>
      </c>
      <c r="D640" s="64">
        <v>43221</v>
      </c>
      <c r="E640" s="65" t="s">
        <v>231</v>
      </c>
      <c r="F640" s="66" t="s">
        <v>75</v>
      </c>
      <c r="G640" s="65" t="s">
        <v>241</v>
      </c>
      <c r="H640" s="67">
        <v>40000000</v>
      </c>
      <c r="I640" s="67" t="e">
        <f>[5]!Tabla24[[#This Row],[Valor total estimado]]</f>
        <v>#REF!</v>
      </c>
      <c r="J640" s="66" t="s">
        <v>76</v>
      </c>
      <c r="K640" s="66" t="s">
        <v>68</v>
      </c>
      <c r="L640" s="62" t="s">
        <v>1956</v>
      </c>
      <c r="M640" s="62" t="s">
        <v>1957</v>
      </c>
      <c r="N640" s="68">
        <v>3837020</v>
      </c>
      <c r="O640" s="69" t="s">
        <v>1958</v>
      </c>
      <c r="P640" s="65"/>
      <c r="Q640" s="65"/>
      <c r="R640" s="65"/>
      <c r="S640" s="65"/>
      <c r="T640" s="65"/>
      <c r="U640" s="70"/>
      <c r="V640" s="71"/>
      <c r="W640" s="72"/>
      <c r="X640" s="73"/>
      <c r="Y640" s="74"/>
      <c r="Z640" s="74"/>
      <c r="AA640" s="75" t="str">
        <f t="shared" si="9"/>
        <v/>
      </c>
      <c r="AB640" s="70"/>
      <c r="AC640" s="70"/>
      <c r="AD640" s="70"/>
      <c r="AE640" s="70" t="s">
        <v>2150</v>
      </c>
      <c r="AF640" s="76" t="s">
        <v>63</v>
      </c>
      <c r="AG640" s="65"/>
    </row>
    <row r="641" spans="1:33" s="78" customFormat="1" ht="50.25" customHeight="1" x14ac:dyDescent="0.25">
      <c r="A641" s="61" t="s">
        <v>1954</v>
      </c>
      <c r="B641" s="62">
        <v>80005600</v>
      </c>
      <c r="C641" s="63" t="s">
        <v>2168</v>
      </c>
      <c r="D641" s="64">
        <v>43252</v>
      </c>
      <c r="E641" s="65" t="s">
        <v>66</v>
      </c>
      <c r="F641" s="66" t="s">
        <v>75</v>
      </c>
      <c r="G641" s="65" t="s">
        <v>241</v>
      </c>
      <c r="H641" s="67">
        <v>72080000</v>
      </c>
      <c r="I641" s="67" t="e">
        <f>[5]!Tabla24[[#This Row],[Valor total estimado]]</f>
        <v>#REF!</v>
      </c>
      <c r="J641" s="66" t="s">
        <v>76</v>
      </c>
      <c r="K641" s="66" t="s">
        <v>68</v>
      </c>
      <c r="L641" s="62" t="s">
        <v>1956</v>
      </c>
      <c r="M641" s="62" t="s">
        <v>1957</v>
      </c>
      <c r="N641" s="68">
        <v>3837020</v>
      </c>
      <c r="O641" s="69" t="s">
        <v>1958</v>
      </c>
      <c r="P641" s="65"/>
      <c r="Q641" s="65"/>
      <c r="R641" s="65"/>
      <c r="S641" s="65"/>
      <c r="T641" s="65"/>
      <c r="U641" s="70"/>
      <c r="V641" s="71"/>
      <c r="W641" s="72"/>
      <c r="X641" s="73"/>
      <c r="Y641" s="74"/>
      <c r="Z641" s="74"/>
      <c r="AA641" s="75" t="str">
        <f t="shared" si="9"/>
        <v/>
      </c>
      <c r="AB641" s="70"/>
      <c r="AC641" s="70"/>
      <c r="AD641" s="70"/>
      <c r="AE641" s="70" t="s">
        <v>2147</v>
      </c>
      <c r="AF641" s="76" t="s">
        <v>63</v>
      </c>
      <c r="AG641" s="65"/>
    </row>
    <row r="642" spans="1:33" s="78" customFormat="1" ht="50.25" customHeight="1" x14ac:dyDescent="0.25">
      <c r="A642" s="61" t="s">
        <v>1954</v>
      </c>
      <c r="B642" s="62" t="s">
        <v>2169</v>
      </c>
      <c r="C642" s="63" t="s">
        <v>2170</v>
      </c>
      <c r="D642" s="64">
        <v>43221</v>
      </c>
      <c r="E642" s="65" t="s">
        <v>852</v>
      </c>
      <c r="F642" s="66" t="s">
        <v>67</v>
      </c>
      <c r="G642" s="65" t="s">
        <v>241</v>
      </c>
      <c r="H642" s="67">
        <v>160000000</v>
      </c>
      <c r="I642" s="67" t="e">
        <f>[5]!Tabla24[[#This Row],[Valor total estimado]]</f>
        <v>#REF!</v>
      </c>
      <c r="J642" s="66" t="s">
        <v>76</v>
      </c>
      <c r="K642" s="66" t="s">
        <v>68</v>
      </c>
      <c r="L642" s="62" t="s">
        <v>1956</v>
      </c>
      <c r="M642" s="62" t="s">
        <v>1957</v>
      </c>
      <c r="N642" s="68">
        <v>3837020</v>
      </c>
      <c r="O642" s="69" t="s">
        <v>1958</v>
      </c>
      <c r="P642" s="65"/>
      <c r="Q642" s="65"/>
      <c r="R642" s="65"/>
      <c r="S642" s="65"/>
      <c r="T642" s="65"/>
      <c r="U642" s="70"/>
      <c r="V642" s="71">
        <v>8245</v>
      </c>
      <c r="W642" s="72">
        <v>21670</v>
      </c>
      <c r="X642" s="73">
        <v>43287</v>
      </c>
      <c r="Y642" s="74"/>
      <c r="Z642" s="74"/>
      <c r="AA642" s="75">
        <f t="shared" si="9"/>
        <v>0.33</v>
      </c>
      <c r="AB642" s="70"/>
      <c r="AC642" s="70"/>
      <c r="AD642" s="70"/>
      <c r="AE642" s="70" t="s">
        <v>2144</v>
      </c>
      <c r="AF642" s="76" t="s">
        <v>63</v>
      </c>
      <c r="AG642" s="65"/>
    </row>
    <row r="643" spans="1:33" s="78" customFormat="1" ht="50.25" customHeight="1" x14ac:dyDescent="0.25">
      <c r="A643" s="61" t="s">
        <v>1954</v>
      </c>
      <c r="B643" s="62" t="s">
        <v>2171</v>
      </c>
      <c r="C643" s="63" t="s">
        <v>2172</v>
      </c>
      <c r="D643" s="64">
        <v>43221</v>
      </c>
      <c r="E643" s="65" t="s">
        <v>231</v>
      </c>
      <c r="F643" s="66" t="s">
        <v>75</v>
      </c>
      <c r="G643" s="65" t="s">
        <v>241</v>
      </c>
      <c r="H643" s="67">
        <v>50000000</v>
      </c>
      <c r="I643" s="67" t="e">
        <f>[5]!Tabla24[[#This Row],[Valor total estimado]]</f>
        <v>#REF!</v>
      </c>
      <c r="J643" s="66" t="s">
        <v>76</v>
      </c>
      <c r="K643" s="66" t="s">
        <v>68</v>
      </c>
      <c r="L643" s="62" t="s">
        <v>1956</v>
      </c>
      <c r="M643" s="62" t="s">
        <v>1957</v>
      </c>
      <c r="N643" s="68">
        <v>3837020</v>
      </c>
      <c r="O643" s="69" t="s">
        <v>1958</v>
      </c>
      <c r="P643" s="65"/>
      <c r="Q643" s="65"/>
      <c r="R643" s="65"/>
      <c r="S643" s="65"/>
      <c r="T643" s="65"/>
      <c r="U643" s="70"/>
      <c r="V643" s="71"/>
      <c r="W643" s="72"/>
      <c r="X643" s="73"/>
      <c r="Y643" s="74"/>
      <c r="Z643" s="74"/>
      <c r="AA643" s="75" t="str">
        <f t="shared" si="9"/>
        <v/>
      </c>
      <c r="AB643" s="70"/>
      <c r="AC643" s="70"/>
      <c r="AD643" s="70"/>
      <c r="AE643" s="70" t="s">
        <v>2127</v>
      </c>
      <c r="AF643" s="76" t="s">
        <v>63</v>
      </c>
      <c r="AG643" s="65"/>
    </row>
    <row r="644" spans="1:33" s="78" customFormat="1" ht="50.25" customHeight="1" x14ac:dyDescent="0.25">
      <c r="A644" s="61" t="s">
        <v>1954</v>
      </c>
      <c r="B644" s="62">
        <v>12352310</v>
      </c>
      <c r="C644" s="63" t="s">
        <v>2173</v>
      </c>
      <c r="D644" s="64">
        <v>43252</v>
      </c>
      <c r="E644" s="65" t="s">
        <v>145</v>
      </c>
      <c r="F644" s="66" t="s">
        <v>75</v>
      </c>
      <c r="G644" s="65" t="s">
        <v>241</v>
      </c>
      <c r="H644" s="67">
        <v>42400000</v>
      </c>
      <c r="I644" s="67" t="e">
        <f>[5]!Tabla24[[#This Row],[Valor total estimado]]</f>
        <v>#REF!</v>
      </c>
      <c r="J644" s="66" t="s">
        <v>76</v>
      </c>
      <c r="K644" s="66" t="s">
        <v>68</v>
      </c>
      <c r="L644" s="62" t="s">
        <v>1956</v>
      </c>
      <c r="M644" s="62" t="s">
        <v>1957</v>
      </c>
      <c r="N644" s="68">
        <v>3837020</v>
      </c>
      <c r="O644" s="69" t="s">
        <v>1958</v>
      </c>
      <c r="P644" s="65"/>
      <c r="Q644" s="65"/>
      <c r="R644" s="65"/>
      <c r="S644" s="65"/>
      <c r="T644" s="65"/>
      <c r="U644" s="70"/>
      <c r="V644" s="71"/>
      <c r="W644" s="72"/>
      <c r="X644" s="73"/>
      <c r="Y644" s="74"/>
      <c r="Z644" s="74"/>
      <c r="AA644" s="75" t="str">
        <f t="shared" si="9"/>
        <v/>
      </c>
      <c r="AB644" s="70"/>
      <c r="AC644" s="70"/>
      <c r="AD644" s="70"/>
      <c r="AE644" s="70" t="s">
        <v>2150</v>
      </c>
      <c r="AF644" s="76" t="s">
        <v>63</v>
      </c>
      <c r="AG644" s="65"/>
    </row>
    <row r="645" spans="1:33" s="78" customFormat="1" ht="50.25" customHeight="1" x14ac:dyDescent="0.25">
      <c r="A645" s="61" t="s">
        <v>1954</v>
      </c>
      <c r="B645" s="62">
        <v>15121517</v>
      </c>
      <c r="C645" s="63" t="s">
        <v>2174</v>
      </c>
      <c r="D645" s="64">
        <v>43191</v>
      </c>
      <c r="E645" s="65" t="s">
        <v>74</v>
      </c>
      <c r="F645" s="66" t="s">
        <v>75</v>
      </c>
      <c r="G645" s="65" t="s">
        <v>241</v>
      </c>
      <c r="H645" s="67">
        <v>15000000</v>
      </c>
      <c r="I645" s="67" t="e">
        <f>[5]!Tabla24[[#This Row],[Valor total estimado]]</f>
        <v>#REF!</v>
      </c>
      <c r="J645" s="66" t="s">
        <v>76</v>
      </c>
      <c r="K645" s="66" t="s">
        <v>68</v>
      </c>
      <c r="L645" s="62" t="s">
        <v>1956</v>
      </c>
      <c r="M645" s="62" t="s">
        <v>1957</v>
      </c>
      <c r="N645" s="68">
        <v>3837020</v>
      </c>
      <c r="O645" s="69" t="s">
        <v>1958</v>
      </c>
      <c r="P645" s="65"/>
      <c r="Q645" s="65"/>
      <c r="R645" s="65"/>
      <c r="S645" s="65"/>
      <c r="T645" s="65"/>
      <c r="U645" s="70"/>
      <c r="V645" s="71"/>
      <c r="W645" s="72"/>
      <c r="X645" s="73"/>
      <c r="Y645" s="74"/>
      <c r="Z645" s="74"/>
      <c r="AA645" s="75" t="str">
        <f t="shared" si="9"/>
        <v/>
      </c>
      <c r="AB645" s="70"/>
      <c r="AC645" s="70"/>
      <c r="AD645" s="70"/>
      <c r="AE645" s="70" t="s">
        <v>2147</v>
      </c>
      <c r="AF645" s="76" t="s">
        <v>63</v>
      </c>
      <c r="AG645" s="65"/>
    </row>
    <row r="646" spans="1:33" s="78" customFormat="1" ht="50.25" customHeight="1" x14ac:dyDescent="0.25">
      <c r="A646" s="61" t="s">
        <v>1954</v>
      </c>
      <c r="B646" s="62">
        <v>15121517</v>
      </c>
      <c r="C646" s="63" t="s">
        <v>2175</v>
      </c>
      <c r="D646" s="64">
        <v>43221</v>
      </c>
      <c r="E646" s="65" t="s">
        <v>231</v>
      </c>
      <c r="F646" s="66" t="s">
        <v>75</v>
      </c>
      <c r="G646" s="65" t="s">
        <v>241</v>
      </c>
      <c r="H646" s="67">
        <v>93600000</v>
      </c>
      <c r="I646" s="67" t="e">
        <f>[5]!Tabla24[[#This Row],[Valor total estimado]]</f>
        <v>#REF!</v>
      </c>
      <c r="J646" s="66" t="s">
        <v>76</v>
      </c>
      <c r="K646" s="66" t="s">
        <v>68</v>
      </c>
      <c r="L646" s="62" t="s">
        <v>1956</v>
      </c>
      <c r="M646" s="62" t="s">
        <v>1957</v>
      </c>
      <c r="N646" s="68">
        <v>3837020</v>
      </c>
      <c r="O646" s="69" t="s">
        <v>1958</v>
      </c>
      <c r="P646" s="65"/>
      <c r="Q646" s="65"/>
      <c r="R646" s="65"/>
      <c r="S646" s="65"/>
      <c r="T646" s="65"/>
      <c r="U646" s="70"/>
      <c r="V646" s="71"/>
      <c r="W646" s="72">
        <v>21681</v>
      </c>
      <c r="X646" s="73"/>
      <c r="Y646" s="74"/>
      <c r="Z646" s="74"/>
      <c r="AA646" s="75">
        <f t="shared" si="9"/>
        <v>0</v>
      </c>
      <c r="AB646" s="70"/>
      <c r="AC646" s="70"/>
      <c r="AD646" s="70"/>
      <c r="AE646" s="70" t="s">
        <v>2147</v>
      </c>
      <c r="AF646" s="76" t="s">
        <v>63</v>
      </c>
      <c r="AG646" s="65"/>
    </row>
    <row r="647" spans="1:33" s="78" customFormat="1" ht="50.25" customHeight="1" x14ac:dyDescent="0.25">
      <c r="A647" s="61" t="s">
        <v>1954</v>
      </c>
      <c r="B647" s="62">
        <v>40142500</v>
      </c>
      <c r="C647" s="63" t="s">
        <v>2176</v>
      </c>
      <c r="D647" s="64">
        <v>43221</v>
      </c>
      <c r="E647" s="65" t="s">
        <v>2177</v>
      </c>
      <c r="F647" s="66" t="s">
        <v>75</v>
      </c>
      <c r="G647" s="65" t="s">
        <v>241</v>
      </c>
      <c r="H647" s="67">
        <v>25000000</v>
      </c>
      <c r="I647" s="67" t="e">
        <f>[5]!Tabla24[[#This Row],[Valor total estimado]]</f>
        <v>#REF!</v>
      </c>
      <c r="J647" s="66" t="s">
        <v>76</v>
      </c>
      <c r="K647" s="66" t="s">
        <v>68</v>
      </c>
      <c r="L647" s="62" t="s">
        <v>1956</v>
      </c>
      <c r="M647" s="62" t="s">
        <v>1957</v>
      </c>
      <c r="N647" s="68">
        <v>3837020</v>
      </c>
      <c r="O647" s="69" t="s">
        <v>1958</v>
      </c>
      <c r="P647" s="65"/>
      <c r="Q647" s="65"/>
      <c r="R647" s="65"/>
      <c r="S647" s="65"/>
      <c r="T647" s="65"/>
      <c r="U647" s="70"/>
      <c r="V647" s="71"/>
      <c r="W647" s="72"/>
      <c r="X647" s="73"/>
      <c r="Y647" s="74"/>
      <c r="Z647" s="74"/>
      <c r="AA647" s="75" t="str">
        <f t="shared" si="9"/>
        <v/>
      </c>
      <c r="AB647" s="70"/>
      <c r="AC647" s="70"/>
      <c r="AD647" s="70"/>
      <c r="AE647" s="70" t="s">
        <v>2147</v>
      </c>
      <c r="AF647" s="76" t="s">
        <v>63</v>
      </c>
      <c r="AG647" s="65"/>
    </row>
    <row r="648" spans="1:33" s="78" customFormat="1" ht="50.25" customHeight="1" x14ac:dyDescent="0.25">
      <c r="A648" s="61" t="s">
        <v>1954</v>
      </c>
      <c r="B648" s="62">
        <v>73152101</v>
      </c>
      <c r="C648" s="63" t="s">
        <v>2178</v>
      </c>
      <c r="D648" s="64">
        <v>43252</v>
      </c>
      <c r="E648" s="65" t="s">
        <v>66</v>
      </c>
      <c r="F648" s="66" t="s">
        <v>220</v>
      </c>
      <c r="G648" s="65" t="s">
        <v>241</v>
      </c>
      <c r="H648" s="67">
        <v>304000000</v>
      </c>
      <c r="I648" s="67" t="e">
        <f>[5]!Tabla24[[#This Row],[Valor total estimado]]</f>
        <v>#REF!</v>
      </c>
      <c r="J648" s="66" t="s">
        <v>76</v>
      </c>
      <c r="K648" s="66" t="s">
        <v>68</v>
      </c>
      <c r="L648" s="62" t="s">
        <v>1956</v>
      </c>
      <c r="M648" s="62" t="s">
        <v>1957</v>
      </c>
      <c r="N648" s="68">
        <v>3837020</v>
      </c>
      <c r="O648" s="69" t="s">
        <v>1958</v>
      </c>
      <c r="P648" s="65"/>
      <c r="Q648" s="65"/>
      <c r="R648" s="65"/>
      <c r="S648" s="65"/>
      <c r="T648" s="65"/>
      <c r="U648" s="70"/>
      <c r="V648" s="71">
        <v>8288</v>
      </c>
      <c r="W648" s="72">
        <v>21541</v>
      </c>
      <c r="X648" s="73">
        <v>43290</v>
      </c>
      <c r="Y648" s="74"/>
      <c r="Z648" s="74"/>
      <c r="AA648" s="75">
        <f t="shared" si="9"/>
        <v>0.33</v>
      </c>
      <c r="AB648" s="70"/>
      <c r="AC648" s="70"/>
      <c r="AD648" s="70"/>
      <c r="AE648" s="70" t="s">
        <v>2098</v>
      </c>
      <c r="AF648" s="76" t="s">
        <v>63</v>
      </c>
      <c r="AG648" s="65"/>
    </row>
    <row r="649" spans="1:33" s="78" customFormat="1" ht="50.25" customHeight="1" x14ac:dyDescent="0.25">
      <c r="A649" s="61" t="s">
        <v>1954</v>
      </c>
      <c r="B649" s="62">
        <v>47131502</v>
      </c>
      <c r="C649" s="63" t="s">
        <v>2179</v>
      </c>
      <c r="D649" s="64">
        <v>43221</v>
      </c>
      <c r="E649" s="65" t="s">
        <v>918</v>
      </c>
      <c r="F649" s="66" t="s">
        <v>75</v>
      </c>
      <c r="G649" s="65" t="s">
        <v>241</v>
      </c>
      <c r="H649" s="67">
        <v>15900000</v>
      </c>
      <c r="I649" s="67">
        <v>4983663</v>
      </c>
      <c r="J649" s="66" t="s">
        <v>76</v>
      </c>
      <c r="K649" s="66" t="s">
        <v>68</v>
      </c>
      <c r="L649" s="62" t="s">
        <v>1956</v>
      </c>
      <c r="M649" s="62" t="s">
        <v>1957</v>
      </c>
      <c r="N649" s="68">
        <v>3837020</v>
      </c>
      <c r="O649" s="69" t="s">
        <v>1958</v>
      </c>
      <c r="P649" s="65"/>
      <c r="Q649" s="65"/>
      <c r="R649" s="65"/>
      <c r="S649" s="65"/>
      <c r="T649" s="65"/>
      <c r="U649" s="70"/>
      <c r="V649" s="71">
        <v>8158</v>
      </c>
      <c r="W649" s="72" t="s">
        <v>2180</v>
      </c>
      <c r="X649" s="73">
        <v>43201</v>
      </c>
      <c r="Y649" s="74">
        <v>20180510</v>
      </c>
      <c r="Z649" s="74">
        <v>4600008100</v>
      </c>
      <c r="AA649" s="75">
        <f t="shared" si="9"/>
        <v>1</v>
      </c>
      <c r="AB649" s="70" t="s">
        <v>2181</v>
      </c>
      <c r="AC649" s="70" t="s">
        <v>845</v>
      </c>
      <c r="AD649" s="70"/>
      <c r="AE649" s="70" t="s">
        <v>2096</v>
      </c>
      <c r="AF649" s="76" t="s">
        <v>63</v>
      </c>
      <c r="AG649" s="65"/>
    </row>
    <row r="650" spans="1:33" s="78" customFormat="1" ht="50.25" customHeight="1" x14ac:dyDescent="0.25">
      <c r="A650" s="61" t="s">
        <v>1954</v>
      </c>
      <c r="B650" s="62">
        <v>31161504</v>
      </c>
      <c r="C650" s="63" t="s">
        <v>2182</v>
      </c>
      <c r="D650" s="64">
        <v>43191</v>
      </c>
      <c r="E650" s="65" t="s">
        <v>918</v>
      </c>
      <c r="F650" s="66" t="s">
        <v>75</v>
      </c>
      <c r="G650" s="65" t="s">
        <v>241</v>
      </c>
      <c r="H650" s="67">
        <v>10000000</v>
      </c>
      <c r="I650" s="67" t="e">
        <f>[5]!Tabla24[[#This Row],[Valor total estimado]]</f>
        <v>#REF!</v>
      </c>
      <c r="J650" s="66" t="s">
        <v>76</v>
      </c>
      <c r="K650" s="66" t="s">
        <v>68</v>
      </c>
      <c r="L650" s="62" t="s">
        <v>1956</v>
      </c>
      <c r="M650" s="62" t="s">
        <v>1957</v>
      </c>
      <c r="N650" s="68">
        <v>3837020</v>
      </c>
      <c r="O650" s="69" t="s">
        <v>1958</v>
      </c>
      <c r="P650" s="65"/>
      <c r="Q650" s="65"/>
      <c r="R650" s="65"/>
      <c r="S650" s="65"/>
      <c r="T650" s="65"/>
      <c r="U650" s="70"/>
      <c r="V650" s="71"/>
      <c r="W650" s="72"/>
      <c r="X650" s="73"/>
      <c r="Y650" s="74"/>
      <c r="Z650" s="74"/>
      <c r="AA650" s="75" t="str">
        <f t="shared" si="9"/>
        <v/>
      </c>
      <c r="AB650" s="70"/>
      <c r="AC650" s="70"/>
      <c r="AD650" s="70"/>
      <c r="AE650" s="70" t="s">
        <v>2150</v>
      </c>
      <c r="AF650" s="76" t="s">
        <v>63</v>
      </c>
      <c r="AG650" s="65"/>
    </row>
    <row r="651" spans="1:33" s="78" customFormat="1" ht="50.25" customHeight="1" x14ac:dyDescent="0.25">
      <c r="A651" s="61" t="s">
        <v>1954</v>
      </c>
      <c r="B651" s="62" t="s">
        <v>2183</v>
      </c>
      <c r="C651" s="63" t="s">
        <v>2184</v>
      </c>
      <c r="D651" s="64">
        <v>43221</v>
      </c>
      <c r="E651" s="65" t="s">
        <v>171</v>
      </c>
      <c r="F651" s="66" t="s">
        <v>75</v>
      </c>
      <c r="G651" s="65" t="s">
        <v>241</v>
      </c>
      <c r="H651" s="67">
        <v>20000000</v>
      </c>
      <c r="I651" s="67" t="e">
        <f>[5]!Tabla24[[#This Row],[Valor total estimado]]</f>
        <v>#REF!</v>
      </c>
      <c r="J651" s="66" t="s">
        <v>76</v>
      </c>
      <c r="K651" s="66" t="s">
        <v>68</v>
      </c>
      <c r="L651" s="62" t="s">
        <v>1956</v>
      </c>
      <c r="M651" s="62" t="s">
        <v>1957</v>
      </c>
      <c r="N651" s="68">
        <v>3837020</v>
      </c>
      <c r="O651" s="69" t="s">
        <v>1958</v>
      </c>
      <c r="P651" s="65"/>
      <c r="Q651" s="65"/>
      <c r="R651" s="65"/>
      <c r="S651" s="65"/>
      <c r="T651" s="65"/>
      <c r="U651" s="70"/>
      <c r="V651" s="71">
        <v>8270</v>
      </c>
      <c r="W651" s="72">
        <v>21381</v>
      </c>
      <c r="X651" s="73">
        <v>43269</v>
      </c>
      <c r="Y651" s="74"/>
      <c r="Z651" s="74"/>
      <c r="AA651" s="75">
        <f t="shared" si="9"/>
        <v>0.33</v>
      </c>
      <c r="AB651" s="70"/>
      <c r="AC651" s="70"/>
      <c r="AD651" s="70"/>
      <c r="AE651" s="70" t="s">
        <v>2144</v>
      </c>
      <c r="AF651" s="76" t="s">
        <v>63</v>
      </c>
      <c r="AG651" s="65"/>
    </row>
    <row r="652" spans="1:33" s="78" customFormat="1" ht="50.25" customHeight="1" x14ac:dyDescent="0.25">
      <c r="A652" s="61" t="s">
        <v>1954</v>
      </c>
      <c r="B652" s="62">
        <v>81101701</v>
      </c>
      <c r="C652" s="63" t="s">
        <v>2185</v>
      </c>
      <c r="D652" s="64">
        <v>43160</v>
      </c>
      <c r="E652" s="65" t="s">
        <v>145</v>
      </c>
      <c r="F652" s="66" t="s">
        <v>75</v>
      </c>
      <c r="G652" s="65" t="s">
        <v>241</v>
      </c>
      <c r="H652" s="67">
        <v>12000000</v>
      </c>
      <c r="I652" s="67" t="e">
        <f>[5]!Tabla24[[#This Row],[Valor total estimado]]</f>
        <v>#REF!</v>
      </c>
      <c r="J652" s="66" t="s">
        <v>76</v>
      </c>
      <c r="K652" s="66" t="s">
        <v>68</v>
      </c>
      <c r="L652" s="62" t="s">
        <v>1956</v>
      </c>
      <c r="M652" s="62" t="s">
        <v>1957</v>
      </c>
      <c r="N652" s="68">
        <v>3837020</v>
      </c>
      <c r="O652" s="69" t="s">
        <v>1958</v>
      </c>
      <c r="P652" s="65"/>
      <c r="Q652" s="65"/>
      <c r="R652" s="65"/>
      <c r="S652" s="65"/>
      <c r="T652" s="65"/>
      <c r="U652" s="70"/>
      <c r="V652" s="71"/>
      <c r="W652" s="72"/>
      <c r="X652" s="73"/>
      <c r="Y652" s="74"/>
      <c r="Z652" s="74"/>
      <c r="AA652" s="75" t="str">
        <f t="shared" ref="AA652:AA715" si="10">+IF(AND(W652="",X652="",Y652="",Z652=""),"",IF(AND(W652&lt;&gt;"",X652="",Y652="",Z652=""),0%,IF(AND(W652&lt;&gt;"",X652&lt;&gt;"",Y652="",Z652=""),33%,IF(AND(W652&lt;&gt;"",X652&lt;&gt;"",Y652&lt;&gt;"",Z652=""),66%,IF(AND(W652&lt;&gt;"",X652&lt;&gt;"",Y652&lt;&gt;"",Z652&lt;&gt;""),100%,"Información incompleta")))))</f>
        <v/>
      </c>
      <c r="AB652" s="70"/>
      <c r="AC652" s="70"/>
      <c r="AD652" s="70"/>
      <c r="AE652" s="70" t="s">
        <v>2144</v>
      </c>
      <c r="AF652" s="76" t="s">
        <v>63</v>
      </c>
      <c r="AG652" s="65"/>
    </row>
    <row r="653" spans="1:33" s="78" customFormat="1" ht="50.25" customHeight="1" x14ac:dyDescent="0.25">
      <c r="A653" s="61" t="s">
        <v>1954</v>
      </c>
      <c r="B653" s="62" t="s">
        <v>2186</v>
      </c>
      <c r="C653" s="63" t="s">
        <v>2187</v>
      </c>
      <c r="D653" s="64">
        <v>43098</v>
      </c>
      <c r="E653" s="65" t="s">
        <v>855</v>
      </c>
      <c r="F653" s="66" t="s">
        <v>97</v>
      </c>
      <c r="G653" s="65" t="s">
        <v>241</v>
      </c>
      <c r="H653" s="67">
        <v>1663598644</v>
      </c>
      <c r="I653" s="67">
        <v>1263600000</v>
      </c>
      <c r="J653" s="66" t="s">
        <v>49</v>
      </c>
      <c r="K653" s="66" t="s">
        <v>50</v>
      </c>
      <c r="L653" s="62" t="s">
        <v>1956</v>
      </c>
      <c r="M653" s="62" t="s">
        <v>1957</v>
      </c>
      <c r="N653" s="68">
        <v>3837020</v>
      </c>
      <c r="O653" s="69" t="s">
        <v>1958</v>
      </c>
      <c r="P653" s="65"/>
      <c r="Q653" s="65"/>
      <c r="R653" s="65"/>
      <c r="S653" s="65"/>
      <c r="T653" s="65"/>
      <c r="U653" s="70"/>
      <c r="V653" s="71"/>
      <c r="W653" s="72" t="s">
        <v>2188</v>
      </c>
      <c r="X653" s="73"/>
      <c r="Y653" s="74"/>
      <c r="Z653" s="74"/>
      <c r="AA653" s="75">
        <f t="shared" si="10"/>
        <v>0</v>
      </c>
      <c r="AB653" s="70"/>
      <c r="AC653" s="70" t="s">
        <v>552</v>
      </c>
      <c r="AD653" s="70"/>
      <c r="AE653" s="70" t="s">
        <v>2147</v>
      </c>
      <c r="AF653" s="76" t="s">
        <v>63</v>
      </c>
      <c r="AG653" s="65"/>
    </row>
    <row r="654" spans="1:33" s="78" customFormat="1" ht="50.25" customHeight="1" x14ac:dyDescent="0.25">
      <c r="A654" s="61" t="s">
        <v>1954</v>
      </c>
      <c r="B654" s="62">
        <v>14101500</v>
      </c>
      <c r="C654" s="63" t="s">
        <v>2189</v>
      </c>
      <c r="D654" s="64">
        <v>43132</v>
      </c>
      <c r="E654" s="65" t="s">
        <v>66</v>
      </c>
      <c r="F654" s="66" t="s">
        <v>75</v>
      </c>
      <c r="G654" s="65" t="s">
        <v>241</v>
      </c>
      <c r="H654" s="67">
        <f>19594958+58505508</f>
        <v>78100466</v>
      </c>
      <c r="I654" s="67">
        <v>59899628</v>
      </c>
      <c r="J654" s="66" t="s">
        <v>76</v>
      </c>
      <c r="K654" s="66" t="s">
        <v>68</v>
      </c>
      <c r="L654" s="62" t="s">
        <v>1956</v>
      </c>
      <c r="M654" s="62" t="s">
        <v>1957</v>
      </c>
      <c r="N654" s="68">
        <v>3837020</v>
      </c>
      <c r="O654" s="69" t="s">
        <v>1958</v>
      </c>
      <c r="P654" s="65"/>
      <c r="Q654" s="65"/>
      <c r="R654" s="65"/>
      <c r="S654" s="65"/>
      <c r="T654" s="65"/>
      <c r="U654" s="70"/>
      <c r="V654" s="71">
        <v>8173</v>
      </c>
      <c r="W654" s="72">
        <v>21212</v>
      </c>
      <c r="X654" s="73">
        <v>43207</v>
      </c>
      <c r="Y654" s="74">
        <v>20180524</v>
      </c>
      <c r="Z654" s="74">
        <v>4600008115</v>
      </c>
      <c r="AA654" s="75">
        <f t="shared" si="10"/>
        <v>1</v>
      </c>
      <c r="AB654" s="70" t="s">
        <v>2190</v>
      </c>
      <c r="AC654" s="70" t="s">
        <v>61</v>
      </c>
      <c r="AD654" s="70"/>
      <c r="AE654" s="70" t="s">
        <v>2104</v>
      </c>
      <c r="AF654" s="76" t="s">
        <v>63</v>
      </c>
      <c r="AG654" s="65"/>
    </row>
    <row r="655" spans="1:33" s="78" customFormat="1" ht="50.25" customHeight="1" x14ac:dyDescent="0.25">
      <c r="A655" s="61" t="s">
        <v>1954</v>
      </c>
      <c r="B655" s="62">
        <v>15111510</v>
      </c>
      <c r="C655" s="63" t="s">
        <v>2191</v>
      </c>
      <c r="D655" s="64">
        <v>43101</v>
      </c>
      <c r="E655" s="65" t="s">
        <v>66</v>
      </c>
      <c r="F655" s="66" t="s">
        <v>75</v>
      </c>
      <c r="G655" s="65" t="s">
        <v>241</v>
      </c>
      <c r="H655" s="67">
        <v>70000000.000000015</v>
      </c>
      <c r="I655" s="67" t="e">
        <f>[5]!Tabla24[[#This Row],[Valor total estimado]]</f>
        <v>#REF!</v>
      </c>
      <c r="J655" s="66" t="s">
        <v>76</v>
      </c>
      <c r="K655" s="66" t="s">
        <v>68</v>
      </c>
      <c r="L655" s="62" t="s">
        <v>1956</v>
      </c>
      <c r="M655" s="62" t="s">
        <v>1957</v>
      </c>
      <c r="N655" s="68">
        <v>3837020</v>
      </c>
      <c r="O655" s="69" t="s">
        <v>1958</v>
      </c>
      <c r="P655" s="65"/>
      <c r="Q655" s="65"/>
      <c r="R655" s="65"/>
      <c r="S655" s="65"/>
      <c r="T655" s="65"/>
      <c r="U655" s="70"/>
      <c r="V655" s="71">
        <v>8083</v>
      </c>
      <c r="W655" s="72">
        <v>20168</v>
      </c>
      <c r="X655" s="73">
        <v>43158</v>
      </c>
      <c r="Y655" s="74">
        <v>43196</v>
      </c>
      <c r="Z655" s="74">
        <v>4600008080</v>
      </c>
      <c r="AA655" s="75">
        <f t="shared" si="10"/>
        <v>1</v>
      </c>
      <c r="AB655" s="70" t="s">
        <v>2192</v>
      </c>
      <c r="AC655" s="70" t="s">
        <v>845</v>
      </c>
      <c r="AD655" s="70"/>
      <c r="AE655" s="70" t="s">
        <v>2098</v>
      </c>
      <c r="AF655" s="76" t="s">
        <v>63</v>
      </c>
      <c r="AG655" s="65"/>
    </row>
    <row r="656" spans="1:33" s="78" customFormat="1" ht="50.25" customHeight="1" x14ac:dyDescent="0.25">
      <c r="A656" s="61" t="s">
        <v>1954</v>
      </c>
      <c r="B656" s="62" t="s">
        <v>2193</v>
      </c>
      <c r="C656" s="63" t="s">
        <v>2194</v>
      </c>
      <c r="D656" s="64">
        <v>43252</v>
      </c>
      <c r="E656" s="65" t="s">
        <v>2012</v>
      </c>
      <c r="F656" s="66" t="s">
        <v>97</v>
      </c>
      <c r="G656" s="65" t="s">
        <v>241</v>
      </c>
      <c r="H656" s="67">
        <v>2500000</v>
      </c>
      <c r="I656" s="67">
        <v>2500000</v>
      </c>
      <c r="J656" s="66" t="s">
        <v>76</v>
      </c>
      <c r="K656" s="66" t="s">
        <v>68</v>
      </c>
      <c r="L656" s="62" t="s">
        <v>1956</v>
      </c>
      <c r="M656" s="62" t="s">
        <v>1957</v>
      </c>
      <c r="N656" s="68">
        <v>3837021</v>
      </c>
      <c r="O656" s="69" t="s">
        <v>1958</v>
      </c>
      <c r="P656" s="65"/>
      <c r="Q656" s="65"/>
      <c r="R656" s="65"/>
      <c r="S656" s="65"/>
      <c r="T656" s="65"/>
      <c r="U656" s="70"/>
      <c r="V656" s="71">
        <v>8540</v>
      </c>
      <c r="W656" s="72">
        <v>22198</v>
      </c>
      <c r="X656" s="73"/>
      <c r="Y656" s="74"/>
      <c r="Z656" s="74"/>
      <c r="AA656" s="75">
        <f t="shared" si="10"/>
        <v>0</v>
      </c>
      <c r="AB656" s="70"/>
      <c r="AC656" s="70"/>
      <c r="AD656" s="70"/>
      <c r="AE656" s="70" t="s">
        <v>2039</v>
      </c>
      <c r="AF656" s="76" t="s">
        <v>63</v>
      </c>
      <c r="AG656" s="65"/>
    </row>
    <row r="657" spans="1:33" s="78" customFormat="1" ht="50.25" customHeight="1" x14ac:dyDescent="0.25">
      <c r="A657" s="61" t="s">
        <v>1954</v>
      </c>
      <c r="B657" s="62">
        <v>41121800</v>
      </c>
      <c r="C657" s="63" t="s">
        <v>2195</v>
      </c>
      <c r="D657" s="64">
        <v>43191</v>
      </c>
      <c r="E657" s="65" t="s">
        <v>852</v>
      </c>
      <c r="F657" s="66" t="s">
        <v>75</v>
      </c>
      <c r="G657" s="65" t="s">
        <v>241</v>
      </c>
      <c r="H657" s="67">
        <v>20000000</v>
      </c>
      <c r="I657" s="67" t="e">
        <f>[5]!Tabla24[[#This Row],[Valor total estimado]]</f>
        <v>#REF!</v>
      </c>
      <c r="J657" s="66" t="s">
        <v>76</v>
      </c>
      <c r="K657" s="66" t="s">
        <v>68</v>
      </c>
      <c r="L657" s="62" t="s">
        <v>1956</v>
      </c>
      <c r="M657" s="62" t="s">
        <v>1957</v>
      </c>
      <c r="N657" s="68">
        <v>3837020</v>
      </c>
      <c r="O657" s="69" t="s">
        <v>1958</v>
      </c>
      <c r="P657" s="65"/>
      <c r="Q657" s="65"/>
      <c r="R657" s="65"/>
      <c r="S657" s="65"/>
      <c r="T657" s="65"/>
      <c r="U657" s="70"/>
      <c r="V657" s="71"/>
      <c r="W657" s="72"/>
      <c r="X657" s="73"/>
      <c r="Y657" s="74"/>
      <c r="Z657" s="74"/>
      <c r="AA657" s="75" t="str">
        <f t="shared" si="10"/>
        <v/>
      </c>
      <c r="AB657" s="70"/>
      <c r="AC657" s="70"/>
      <c r="AD657" s="70"/>
      <c r="AE657" s="70" t="s">
        <v>2084</v>
      </c>
      <c r="AF657" s="76" t="s">
        <v>63</v>
      </c>
      <c r="AG657" s="65"/>
    </row>
    <row r="658" spans="1:33" s="78" customFormat="1" ht="50.25" customHeight="1" x14ac:dyDescent="0.25">
      <c r="A658" s="61" t="s">
        <v>1954</v>
      </c>
      <c r="B658" s="62">
        <v>41115703</v>
      </c>
      <c r="C658" s="63" t="s">
        <v>2196</v>
      </c>
      <c r="D658" s="64">
        <v>43132</v>
      </c>
      <c r="E658" s="65" t="s">
        <v>145</v>
      </c>
      <c r="F658" s="66" t="s">
        <v>75</v>
      </c>
      <c r="G658" s="65" t="s">
        <v>241</v>
      </c>
      <c r="H658" s="67">
        <v>25000000</v>
      </c>
      <c r="I658" s="67" t="e">
        <f>[5]!Tabla24[[#This Row],[Valor total estimado]]</f>
        <v>#REF!</v>
      </c>
      <c r="J658" s="66" t="s">
        <v>76</v>
      </c>
      <c r="K658" s="66" t="s">
        <v>68</v>
      </c>
      <c r="L658" s="62" t="s">
        <v>1956</v>
      </c>
      <c r="M658" s="62" t="s">
        <v>1957</v>
      </c>
      <c r="N658" s="68">
        <v>3837020</v>
      </c>
      <c r="O658" s="69" t="s">
        <v>1958</v>
      </c>
      <c r="P658" s="65"/>
      <c r="Q658" s="65"/>
      <c r="R658" s="65"/>
      <c r="S658" s="65"/>
      <c r="T658" s="65"/>
      <c r="U658" s="70"/>
      <c r="V658" s="71"/>
      <c r="W658" s="72"/>
      <c r="X658" s="73"/>
      <c r="Y658" s="74"/>
      <c r="Z658" s="74"/>
      <c r="AA658" s="75" t="str">
        <f t="shared" si="10"/>
        <v/>
      </c>
      <c r="AB658" s="70"/>
      <c r="AC658" s="70"/>
      <c r="AD658" s="70"/>
      <c r="AE658" s="70" t="s">
        <v>2084</v>
      </c>
      <c r="AF658" s="76" t="s">
        <v>63</v>
      </c>
      <c r="AG658" s="65"/>
    </row>
    <row r="659" spans="1:33" s="78" customFormat="1" ht="50.25" customHeight="1" x14ac:dyDescent="0.25">
      <c r="A659" s="61" t="s">
        <v>1954</v>
      </c>
      <c r="B659" s="62">
        <v>41115703</v>
      </c>
      <c r="C659" s="63" t="s">
        <v>2197</v>
      </c>
      <c r="D659" s="64">
        <v>43132</v>
      </c>
      <c r="E659" s="65" t="s">
        <v>145</v>
      </c>
      <c r="F659" s="66" t="s">
        <v>75</v>
      </c>
      <c r="G659" s="65" t="s">
        <v>241</v>
      </c>
      <c r="H659" s="67">
        <v>6892027</v>
      </c>
      <c r="I659" s="67">
        <v>4260438</v>
      </c>
      <c r="J659" s="66" t="s">
        <v>76</v>
      </c>
      <c r="K659" s="66" t="s">
        <v>68</v>
      </c>
      <c r="L659" s="62" t="s">
        <v>1956</v>
      </c>
      <c r="M659" s="62" t="s">
        <v>1957</v>
      </c>
      <c r="N659" s="68" t="s">
        <v>1994</v>
      </c>
      <c r="O659" s="69" t="s">
        <v>1958</v>
      </c>
      <c r="P659" s="65"/>
      <c r="Q659" s="65"/>
      <c r="R659" s="65"/>
      <c r="S659" s="65"/>
      <c r="T659" s="65"/>
      <c r="U659" s="70"/>
      <c r="V659" s="71">
        <v>8059</v>
      </c>
      <c r="W659" s="72">
        <v>20598</v>
      </c>
      <c r="X659" s="73">
        <v>43168</v>
      </c>
      <c r="Y659" s="74" t="s">
        <v>2198</v>
      </c>
      <c r="Z659" s="74" t="s">
        <v>2199</v>
      </c>
      <c r="AA659" s="75">
        <f t="shared" si="10"/>
        <v>1</v>
      </c>
      <c r="AB659" s="70" t="s">
        <v>2200</v>
      </c>
      <c r="AC659" s="70" t="s">
        <v>845</v>
      </c>
      <c r="AD659" s="70"/>
      <c r="AE659" s="70" t="s">
        <v>2201</v>
      </c>
      <c r="AF659" s="76" t="s">
        <v>63</v>
      </c>
      <c r="AG659" s="65"/>
    </row>
    <row r="660" spans="1:33" s="78" customFormat="1" ht="50.25" customHeight="1" x14ac:dyDescent="0.25">
      <c r="A660" s="61" t="s">
        <v>1954</v>
      </c>
      <c r="B660" s="62">
        <v>41115703</v>
      </c>
      <c r="C660" s="63" t="s">
        <v>2202</v>
      </c>
      <c r="D660" s="64">
        <v>43192</v>
      </c>
      <c r="E660" s="65" t="s">
        <v>925</v>
      </c>
      <c r="F660" s="66" t="s">
        <v>75</v>
      </c>
      <c r="G660" s="65" t="s">
        <v>241</v>
      </c>
      <c r="H660" s="67">
        <v>2732730</v>
      </c>
      <c r="I660" s="67">
        <v>2061378</v>
      </c>
      <c r="J660" s="66" t="s">
        <v>76</v>
      </c>
      <c r="K660" s="66" t="s">
        <v>68</v>
      </c>
      <c r="L660" s="62" t="s">
        <v>1956</v>
      </c>
      <c r="M660" s="62" t="s">
        <v>1957</v>
      </c>
      <c r="N660" s="68" t="s">
        <v>1994</v>
      </c>
      <c r="O660" s="69" t="s">
        <v>1958</v>
      </c>
      <c r="P660" s="65"/>
      <c r="Q660" s="65"/>
      <c r="R660" s="65"/>
      <c r="S660" s="65"/>
      <c r="T660" s="65"/>
      <c r="U660" s="70"/>
      <c r="V660" s="71">
        <v>8207</v>
      </c>
      <c r="W660" s="72">
        <v>21260</v>
      </c>
      <c r="X660" s="73">
        <v>43231</v>
      </c>
      <c r="Y660" s="74">
        <v>20180612</v>
      </c>
      <c r="Z660" s="74">
        <v>4600008146</v>
      </c>
      <c r="AA660" s="75">
        <f t="shared" si="10"/>
        <v>1</v>
      </c>
      <c r="AB660" s="70" t="s">
        <v>2203</v>
      </c>
      <c r="AC660" s="70" t="s">
        <v>61</v>
      </c>
      <c r="AD660" s="70"/>
      <c r="AE660" s="70" t="s">
        <v>2201</v>
      </c>
      <c r="AF660" s="76" t="s">
        <v>63</v>
      </c>
      <c r="AG660" s="65"/>
    </row>
    <row r="661" spans="1:33" s="78" customFormat="1" ht="50.25" customHeight="1" x14ac:dyDescent="0.25">
      <c r="A661" s="61" t="s">
        <v>1954</v>
      </c>
      <c r="B661" s="62" t="s">
        <v>2204</v>
      </c>
      <c r="C661" s="63" t="s">
        <v>2205</v>
      </c>
      <c r="D661" s="64">
        <v>43221</v>
      </c>
      <c r="E661" s="65" t="s">
        <v>925</v>
      </c>
      <c r="F661" s="66" t="s">
        <v>75</v>
      </c>
      <c r="G661" s="65" t="s">
        <v>241</v>
      </c>
      <c r="H661" s="67">
        <v>80000000</v>
      </c>
      <c r="I661" s="67" t="e">
        <f>[5]!Tabla24[[#This Row],[Valor total estimado]]</f>
        <v>#REF!</v>
      </c>
      <c r="J661" s="66" t="s">
        <v>76</v>
      </c>
      <c r="K661" s="66" t="s">
        <v>68</v>
      </c>
      <c r="L661" s="62" t="s">
        <v>1956</v>
      </c>
      <c r="M661" s="62" t="s">
        <v>1957</v>
      </c>
      <c r="N661" s="68">
        <v>3837020</v>
      </c>
      <c r="O661" s="69" t="s">
        <v>1958</v>
      </c>
      <c r="P661" s="65"/>
      <c r="Q661" s="65"/>
      <c r="R661" s="65"/>
      <c r="S661" s="65"/>
      <c r="T661" s="65"/>
      <c r="U661" s="70"/>
      <c r="V661" s="71">
        <v>8292</v>
      </c>
      <c r="W661" s="72">
        <v>21756</v>
      </c>
      <c r="X661" s="73">
        <v>43291</v>
      </c>
      <c r="Y661" s="74"/>
      <c r="Z661" s="74"/>
      <c r="AA661" s="75">
        <f t="shared" si="10"/>
        <v>0.33</v>
      </c>
      <c r="AB661" s="70"/>
      <c r="AC661" s="70"/>
      <c r="AD661" s="70"/>
      <c r="AE661" s="70" t="s">
        <v>2084</v>
      </c>
      <c r="AF661" s="76" t="s">
        <v>63</v>
      </c>
      <c r="AG661" s="65"/>
    </row>
    <row r="662" spans="1:33" s="78" customFormat="1" ht="50.25" customHeight="1" x14ac:dyDescent="0.25">
      <c r="A662" s="61" t="s">
        <v>1954</v>
      </c>
      <c r="B662" s="62">
        <v>81141501</v>
      </c>
      <c r="C662" s="63" t="s">
        <v>2206</v>
      </c>
      <c r="D662" s="64">
        <v>43221</v>
      </c>
      <c r="E662" s="65" t="s">
        <v>918</v>
      </c>
      <c r="F662" s="66" t="s">
        <v>75</v>
      </c>
      <c r="G662" s="65" t="s">
        <v>241</v>
      </c>
      <c r="H662" s="67">
        <v>5000000</v>
      </c>
      <c r="I662" s="67" t="e">
        <f>[5]!Tabla24[[#This Row],[Valor total estimado]]</f>
        <v>#REF!</v>
      </c>
      <c r="J662" s="66" t="s">
        <v>76</v>
      </c>
      <c r="K662" s="66" t="s">
        <v>68</v>
      </c>
      <c r="L662" s="62" t="s">
        <v>1956</v>
      </c>
      <c r="M662" s="62" t="s">
        <v>1957</v>
      </c>
      <c r="N662" s="68">
        <v>3837020</v>
      </c>
      <c r="O662" s="69" t="s">
        <v>1958</v>
      </c>
      <c r="P662" s="65"/>
      <c r="Q662" s="65"/>
      <c r="R662" s="65"/>
      <c r="S662" s="65"/>
      <c r="T662" s="65"/>
      <c r="U662" s="70"/>
      <c r="V662" s="71"/>
      <c r="W662" s="72"/>
      <c r="X662" s="73"/>
      <c r="Y662" s="74"/>
      <c r="Z662" s="74"/>
      <c r="AA662" s="75" t="str">
        <f t="shared" si="10"/>
        <v/>
      </c>
      <c r="AB662" s="70"/>
      <c r="AC662" s="70"/>
      <c r="AD662" s="70"/>
      <c r="AE662" s="70" t="s">
        <v>2084</v>
      </c>
      <c r="AF662" s="76" t="s">
        <v>63</v>
      </c>
      <c r="AG662" s="65"/>
    </row>
    <row r="663" spans="1:33" s="78" customFormat="1" ht="50.25" customHeight="1" x14ac:dyDescent="0.25">
      <c r="A663" s="61" t="s">
        <v>1954</v>
      </c>
      <c r="B663" s="62">
        <v>47131600</v>
      </c>
      <c r="C663" s="63" t="s">
        <v>2207</v>
      </c>
      <c r="D663" s="64">
        <v>43252</v>
      </c>
      <c r="E663" s="65" t="s">
        <v>2012</v>
      </c>
      <c r="F663" s="66" t="s">
        <v>75</v>
      </c>
      <c r="G663" s="65" t="s">
        <v>241</v>
      </c>
      <c r="H663" s="67">
        <v>15000000</v>
      </c>
      <c r="I663" s="67" t="e">
        <f>[5]!Tabla24[[#This Row],[Valor total estimado]]</f>
        <v>#REF!</v>
      </c>
      <c r="J663" s="66" t="s">
        <v>76</v>
      </c>
      <c r="K663" s="66" t="s">
        <v>68</v>
      </c>
      <c r="L663" s="62" t="s">
        <v>1956</v>
      </c>
      <c r="M663" s="62" t="s">
        <v>1957</v>
      </c>
      <c r="N663" s="68">
        <v>3837020</v>
      </c>
      <c r="O663" s="69" t="s">
        <v>1958</v>
      </c>
      <c r="P663" s="65"/>
      <c r="Q663" s="65"/>
      <c r="R663" s="65"/>
      <c r="S663" s="65"/>
      <c r="T663" s="65"/>
      <c r="U663" s="70"/>
      <c r="V663" s="71"/>
      <c r="W663" s="72"/>
      <c r="X663" s="73"/>
      <c r="Y663" s="74"/>
      <c r="Z663" s="74"/>
      <c r="AA663" s="75" t="str">
        <f t="shared" si="10"/>
        <v/>
      </c>
      <c r="AB663" s="70"/>
      <c r="AC663" s="70"/>
      <c r="AD663" s="70"/>
      <c r="AE663" s="70" t="s">
        <v>2069</v>
      </c>
      <c r="AF663" s="76" t="s">
        <v>63</v>
      </c>
      <c r="AG663" s="65"/>
    </row>
    <row r="664" spans="1:33" s="78" customFormat="1" ht="50.25" customHeight="1" x14ac:dyDescent="0.25">
      <c r="A664" s="61" t="s">
        <v>1954</v>
      </c>
      <c r="B664" s="62">
        <v>80101703</v>
      </c>
      <c r="C664" s="63" t="s">
        <v>2208</v>
      </c>
      <c r="D664" s="64">
        <v>43101</v>
      </c>
      <c r="E664" s="65" t="s">
        <v>2209</v>
      </c>
      <c r="F664" s="66" t="s">
        <v>97</v>
      </c>
      <c r="G664" s="65" t="s">
        <v>241</v>
      </c>
      <c r="H664" s="67">
        <v>3000000</v>
      </c>
      <c r="I664" s="67">
        <v>2341688</v>
      </c>
      <c r="J664" s="66" t="s">
        <v>76</v>
      </c>
      <c r="K664" s="66" t="s">
        <v>68</v>
      </c>
      <c r="L664" s="62" t="s">
        <v>1956</v>
      </c>
      <c r="M664" s="62" t="s">
        <v>1957</v>
      </c>
      <c r="N664" s="68">
        <v>3837020</v>
      </c>
      <c r="O664" s="69" t="s">
        <v>1958</v>
      </c>
      <c r="P664" s="65"/>
      <c r="Q664" s="65"/>
      <c r="R664" s="65"/>
      <c r="S664" s="65"/>
      <c r="T664" s="65"/>
      <c r="U664" s="70"/>
      <c r="V664" s="71">
        <v>8032</v>
      </c>
      <c r="W664" s="72">
        <v>20404</v>
      </c>
      <c r="X664" s="73">
        <v>43126</v>
      </c>
      <c r="Y664" s="74">
        <v>20180126</v>
      </c>
      <c r="Z664" s="74">
        <v>4600008020</v>
      </c>
      <c r="AA664" s="75">
        <f t="shared" si="10"/>
        <v>1</v>
      </c>
      <c r="AB664" s="70" t="s">
        <v>2074</v>
      </c>
      <c r="AC664" s="70" t="s">
        <v>61</v>
      </c>
      <c r="AD664" s="70"/>
      <c r="AE664" s="70" t="s">
        <v>2069</v>
      </c>
      <c r="AF664" s="76" t="s">
        <v>63</v>
      </c>
      <c r="AG664" s="65"/>
    </row>
    <row r="665" spans="1:33" s="78" customFormat="1" ht="50.25" customHeight="1" x14ac:dyDescent="0.25">
      <c r="A665" s="61" t="s">
        <v>1954</v>
      </c>
      <c r="B665" s="62">
        <v>80101703</v>
      </c>
      <c r="C665" s="63" t="s">
        <v>2210</v>
      </c>
      <c r="D665" s="64">
        <v>43101</v>
      </c>
      <c r="E665" s="65" t="s">
        <v>2209</v>
      </c>
      <c r="F665" s="66" t="s">
        <v>97</v>
      </c>
      <c r="G665" s="65" t="s">
        <v>241</v>
      </c>
      <c r="H665" s="67">
        <v>142952000</v>
      </c>
      <c r="I665" s="67" t="e">
        <f>[5]!Tabla24[[#This Row],[Valor total estimado]]</f>
        <v>#REF!</v>
      </c>
      <c r="J665" s="66" t="s">
        <v>76</v>
      </c>
      <c r="K665" s="66" t="s">
        <v>68</v>
      </c>
      <c r="L665" s="62" t="s">
        <v>1956</v>
      </c>
      <c r="M665" s="62" t="s">
        <v>1957</v>
      </c>
      <c r="N665" s="68">
        <v>3837020</v>
      </c>
      <c r="O665" s="69" t="s">
        <v>1958</v>
      </c>
      <c r="P665" s="65"/>
      <c r="Q665" s="65"/>
      <c r="R665" s="65"/>
      <c r="S665" s="65"/>
      <c r="T665" s="65"/>
      <c r="U665" s="70"/>
      <c r="V665" s="71"/>
      <c r="W665" s="72"/>
      <c r="X665" s="73"/>
      <c r="Y665" s="74"/>
      <c r="Z665" s="74"/>
      <c r="AA665" s="75" t="str">
        <f t="shared" si="10"/>
        <v/>
      </c>
      <c r="AB665" s="70"/>
      <c r="AC665" s="70"/>
      <c r="AD665" s="70"/>
      <c r="AE665" s="70" t="s">
        <v>2211</v>
      </c>
      <c r="AF665" s="76" t="s">
        <v>63</v>
      </c>
      <c r="AG665" s="65"/>
    </row>
    <row r="666" spans="1:33" s="78" customFormat="1" ht="50.25" customHeight="1" x14ac:dyDescent="0.25">
      <c r="A666" s="61" t="s">
        <v>1954</v>
      </c>
      <c r="B666" s="62" t="s">
        <v>2212</v>
      </c>
      <c r="C666" s="63" t="s">
        <v>2213</v>
      </c>
      <c r="D666" s="64">
        <v>43101</v>
      </c>
      <c r="E666" s="65" t="s">
        <v>66</v>
      </c>
      <c r="F666" s="66" t="s">
        <v>150</v>
      </c>
      <c r="G666" s="65" t="s">
        <v>241</v>
      </c>
      <c r="H666" s="67">
        <v>1575132312</v>
      </c>
      <c r="I666" s="67">
        <v>1406100002.5799999</v>
      </c>
      <c r="J666" s="66" t="s">
        <v>76</v>
      </c>
      <c r="K666" s="66" t="s">
        <v>68</v>
      </c>
      <c r="L666" s="62" t="s">
        <v>1956</v>
      </c>
      <c r="M666" s="62" t="s">
        <v>1957</v>
      </c>
      <c r="N666" s="68">
        <v>3837020</v>
      </c>
      <c r="O666" s="69" t="s">
        <v>1958</v>
      </c>
      <c r="P666" s="65"/>
      <c r="Q666" s="65"/>
      <c r="R666" s="65"/>
      <c r="S666" s="65"/>
      <c r="T666" s="65"/>
      <c r="U666" s="70"/>
      <c r="V666" s="71">
        <v>8007</v>
      </c>
      <c r="W666" s="72" t="s">
        <v>2214</v>
      </c>
      <c r="X666" s="73">
        <v>43122</v>
      </c>
      <c r="Y666" s="74">
        <v>20180323</v>
      </c>
      <c r="Z666" s="74">
        <v>4600008067</v>
      </c>
      <c r="AA666" s="75">
        <f t="shared" si="10"/>
        <v>1</v>
      </c>
      <c r="AB666" s="70" t="s">
        <v>2215</v>
      </c>
      <c r="AC666" s="70" t="s">
        <v>61</v>
      </c>
      <c r="AD666" s="70"/>
      <c r="AE666" s="70" t="s">
        <v>2216</v>
      </c>
      <c r="AF666" s="76" t="s">
        <v>63</v>
      </c>
      <c r="AG666" s="65"/>
    </row>
    <row r="667" spans="1:33" s="78" customFormat="1" ht="50.25" customHeight="1" x14ac:dyDescent="0.25">
      <c r="A667" s="61" t="s">
        <v>1954</v>
      </c>
      <c r="B667" s="62">
        <v>78131800</v>
      </c>
      <c r="C667" s="63" t="s">
        <v>2217</v>
      </c>
      <c r="D667" s="64">
        <v>43101</v>
      </c>
      <c r="E667" s="65" t="s">
        <v>66</v>
      </c>
      <c r="F667" s="66" t="s">
        <v>75</v>
      </c>
      <c r="G667" s="65" t="s">
        <v>241</v>
      </c>
      <c r="H667" s="67">
        <v>73920000</v>
      </c>
      <c r="I667" s="67" t="e">
        <f>[5]!Tabla24[[#This Row],[Valor total estimado]]</f>
        <v>#REF!</v>
      </c>
      <c r="J667" s="66" t="s">
        <v>76</v>
      </c>
      <c r="K667" s="66" t="s">
        <v>68</v>
      </c>
      <c r="L667" s="62" t="s">
        <v>1956</v>
      </c>
      <c r="M667" s="62" t="s">
        <v>1957</v>
      </c>
      <c r="N667" s="68">
        <v>3837020</v>
      </c>
      <c r="O667" s="69" t="s">
        <v>1958</v>
      </c>
      <c r="P667" s="65"/>
      <c r="Q667" s="65"/>
      <c r="R667" s="65"/>
      <c r="S667" s="65"/>
      <c r="T667" s="65"/>
      <c r="U667" s="70"/>
      <c r="V667" s="71"/>
      <c r="W667" s="72"/>
      <c r="X667" s="73"/>
      <c r="Y667" s="74"/>
      <c r="Z667" s="74"/>
      <c r="AA667" s="75" t="str">
        <f t="shared" si="10"/>
        <v/>
      </c>
      <c r="AB667" s="70"/>
      <c r="AC667" s="70"/>
      <c r="AD667" s="70"/>
      <c r="AE667" s="70" t="s">
        <v>2218</v>
      </c>
      <c r="AF667" s="76" t="s">
        <v>63</v>
      </c>
      <c r="AG667" s="65"/>
    </row>
    <row r="668" spans="1:33" s="78" customFormat="1" ht="50.25" customHeight="1" x14ac:dyDescent="0.25">
      <c r="A668" s="61" t="s">
        <v>1954</v>
      </c>
      <c r="B668" s="62">
        <v>82101503</v>
      </c>
      <c r="C668" s="63" t="s">
        <v>2219</v>
      </c>
      <c r="D668" s="64">
        <v>43050</v>
      </c>
      <c r="E668" s="65" t="s">
        <v>1148</v>
      </c>
      <c r="F668" s="66" t="s">
        <v>47</v>
      </c>
      <c r="G668" s="65" t="s">
        <v>241</v>
      </c>
      <c r="H668" s="67">
        <v>3000000000</v>
      </c>
      <c r="I668" s="67">
        <v>1849583715</v>
      </c>
      <c r="J668" s="66" t="s">
        <v>49</v>
      </c>
      <c r="K668" s="66" t="s">
        <v>50</v>
      </c>
      <c r="L668" s="62" t="s">
        <v>1956</v>
      </c>
      <c r="M668" s="62" t="s">
        <v>1957</v>
      </c>
      <c r="N668" s="68">
        <v>3837020</v>
      </c>
      <c r="O668" s="69" t="s">
        <v>1958</v>
      </c>
      <c r="P668" s="65"/>
      <c r="Q668" s="65"/>
      <c r="R668" s="65"/>
      <c r="S668" s="65"/>
      <c r="T668" s="65"/>
      <c r="U668" s="70"/>
      <c r="V668" s="71"/>
      <c r="W668" s="72" t="s">
        <v>2220</v>
      </c>
      <c r="X668" s="73"/>
      <c r="Y668" s="74"/>
      <c r="Z668" s="74"/>
      <c r="AA668" s="75">
        <f t="shared" si="10"/>
        <v>0</v>
      </c>
      <c r="AB668" s="70"/>
      <c r="AC668" s="70"/>
      <c r="AD668" s="70"/>
      <c r="AE668" s="70" t="s">
        <v>2221</v>
      </c>
      <c r="AF668" s="76" t="s">
        <v>63</v>
      </c>
      <c r="AG668" s="65"/>
    </row>
    <row r="669" spans="1:33" s="78" customFormat="1" ht="50.25" customHeight="1" x14ac:dyDescent="0.25">
      <c r="A669" s="61" t="s">
        <v>1954</v>
      </c>
      <c r="B669" s="62">
        <v>82101503</v>
      </c>
      <c r="C669" s="63" t="s">
        <v>2222</v>
      </c>
      <c r="D669" s="64">
        <v>43252</v>
      </c>
      <c r="E669" s="65" t="s">
        <v>74</v>
      </c>
      <c r="F669" s="66" t="s">
        <v>47</v>
      </c>
      <c r="G669" s="65" t="s">
        <v>241</v>
      </c>
      <c r="H669" s="67">
        <v>6000000000</v>
      </c>
      <c r="I669" s="67" t="e">
        <f>[5]!Tabla24[[#This Row],[Valor total estimado]]</f>
        <v>#REF!</v>
      </c>
      <c r="J669" s="66" t="s">
        <v>76</v>
      </c>
      <c r="K669" s="66" t="s">
        <v>68</v>
      </c>
      <c r="L669" s="62" t="s">
        <v>1956</v>
      </c>
      <c r="M669" s="62" t="s">
        <v>1957</v>
      </c>
      <c r="N669" s="68">
        <v>3837020</v>
      </c>
      <c r="O669" s="69" t="s">
        <v>1958</v>
      </c>
      <c r="P669" s="65"/>
      <c r="Q669" s="65"/>
      <c r="R669" s="65"/>
      <c r="S669" s="65"/>
      <c r="T669" s="65"/>
      <c r="U669" s="70"/>
      <c r="V669" s="71"/>
      <c r="W669" s="72"/>
      <c r="X669" s="73"/>
      <c r="Y669" s="74"/>
      <c r="Z669" s="74"/>
      <c r="AA669" s="75" t="str">
        <f t="shared" si="10"/>
        <v/>
      </c>
      <c r="AB669" s="70"/>
      <c r="AC669" s="70"/>
      <c r="AD669" s="70"/>
      <c r="AE669" s="70" t="s">
        <v>2223</v>
      </c>
      <c r="AF669" s="76" t="s">
        <v>63</v>
      </c>
      <c r="AG669" s="65"/>
    </row>
    <row r="670" spans="1:33" s="78" customFormat="1" ht="50.25" customHeight="1" x14ac:dyDescent="0.25">
      <c r="A670" s="61" t="s">
        <v>1954</v>
      </c>
      <c r="B670" s="62">
        <v>80111620</v>
      </c>
      <c r="C670" s="63" t="s">
        <v>2224</v>
      </c>
      <c r="D670" s="64">
        <v>43101</v>
      </c>
      <c r="E670" s="65" t="s">
        <v>66</v>
      </c>
      <c r="F670" s="66" t="s">
        <v>150</v>
      </c>
      <c r="G670" s="65" t="s">
        <v>241</v>
      </c>
      <c r="H670" s="67">
        <v>1304201676</v>
      </c>
      <c r="I670" s="67">
        <v>954696105</v>
      </c>
      <c r="J670" s="66" t="s">
        <v>76</v>
      </c>
      <c r="K670" s="66" t="s">
        <v>68</v>
      </c>
      <c r="L670" s="62" t="s">
        <v>1956</v>
      </c>
      <c r="M670" s="62" t="s">
        <v>1957</v>
      </c>
      <c r="N670" s="68">
        <v>3837020</v>
      </c>
      <c r="O670" s="69" t="s">
        <v>1958</v>
      </c>
      <c r="P670" s="65"/>
      <c r="Q670" s="65"/>
      <c r="R670" s="65"/>
      <c r="S670" s="65"/>
      <c r="T670" s="65"/>
      <c r="U670" s="70"/>
      <c r="V670" s="71"/>
      <c r="W670" s="72">
        <v>21163</v>
      </c>
      <c r="X670" s="73"/>
      <c r="Y670" s="74"/>
      <c r="Z670" s="74"/>
      <c r="AA670" s="75">
        <f t="shared" si="10"/>
        <v>0</v>
      </c>
      <c r="AB670" s="70"/>
      <c r="AC670" s="70"/>
      <c r="AD670" s="70"/>
      <c r="AE670" s="70" t="s">
        <v>2225</v>
      </c>
      <c r="AF670" s="76" t="s">
        <v>63</v>
      </c>
      <c r="AG670" s="65"/>
    </row>
    <row r="671" spans="1:33" s="78" customFormat="1" ht="50.25" customHeight="1" x14ac:dyDescent="0.25">
      <c r="A671" s="61" t="s">
        <v>1954</v>
      </c>
      <c r="B671" s="62">
        <v>93141506</v>
      </c>
      <c r="C671" s="63" t="s">
        <v>2226</v>
      </c>
      <c r="D671" s="64">
        <v>43101</v>
      </c>
      <c r="E671" s="65" t="s">
        <v>74</v>
      </c>
      <c r="F671" s="66" t="s">
        <v>75</v>
      </c>
      <c r="G671" s="65" t="s">
        <v>241</v>
      </c>
      <c r="H671" s="67">
        <v>79200000</v>
      </c>
      <c r="I671" s="67">
        <v>65779292</v>
      </c>
      <c r="J671" s="66" t="s">
        <v>76</v>
      </c>
      <c r="K671" s="66" t="s">
        <v>68</v>
      </c>
      <c r="L671" s="62" t="s">
        <v>1956</v>
      </c>
      <c r="M671" s="62" t="s">
        <v>1957</v>
      </c>
      <c r="N671" s="68" t="s">
        <v>1994</v>
      </c>
      <c r="O671" s="69" t="s">
        <v>1958</v>
      </c>
      <c r="P671" s="65"/>
      <c r="Q671" s="65"/>
      <c r="R671" s="65"/>
      <c r="S671" s="65"/>
      <c r="T671" s="65"/>
      <c r="U671" s="70"/>
      <c r="V671" s="71">
        <v>8014</v>
      </c>
      <c r="W671" s="72" t="s">
        <v>2227</v>
      </c>
      <c r="X671" s="73">
        <v>43158</v>
      </c>
      <c r="Y671" s="74">
        <v>43158</v>
      </c>
      <c r="Z671" s="74">
        <v>4600008078</v>
      </c>
      <c r="AA671" s="75">
        <f t="shared" si="10"/>
        <v>1</v>
      </c>
      <c r="AB671" s="70" t="s">
        <v>2228</v>
      </c>
      <c r="AC671" s="70" t="s">
        <v>61</v>
      </c>
      <c r="AD671" s="70"/>
      <c r="AE671" s="70" t="s">
        <v>2229</v>
      </c>
      <c r="AF671" s="76" t="s">
        <v>63</v>
      </c>
      <c r="AG671" s="65"/>
    </row>
    <row r="672" spans="1:33" s="78" customFormat="1" ht="50.25" customHeight="1" x14ac:dyDescent="0.25">
      <c r="A672" s="61" t="s">
        <v>1954</v>
      </c>
      <c r="B672" s="62">
        <v>93141506</v>
      </c>
      <c r="C672" s="63" t="s">
        <v>2230</v>
      </c>
      <c r="D672" s="64">
        <v>43221</v>
      </c>
      <c r="E672" s="65" t="s">
        <v>74</v>
      </c>
      <c r="F672" s="66" t="s">
        <v>75</v>
      </c>
      <c r="G672" s="65" t="s">
        <v>241</v>
      </c>
      <c r="H672" s="67">
        <v>20000000</v>
      </c>
      <c r="I672" s="67" t="e">
        <f>[5]!Tabla24[[#This Row],[Valor total estimado]]</f>
        <v>#REF!</v>
      </c>
      <c r="J672" s="66" t="s">
        <v>76</v>
      </c>
      <c r="K672" s="66" t="s">
        <v>68</v>
      </c>
      <c r="L672" s="62" t="s">
        <v>1956</v>
      </c>
      <c r="M672" s="62" t="s">
        <v>1957</v>
      </c>
      <c r="N672" s="68">
        <v>3837020</v>
      </c>
      <c r="O672" s="69" t="s">
        <v>1958</v>
      </c>
      <c r="P672" s="65"/>
      <c r="Q672" s="65"/>
      <c r="R672" s="65"/>
      <c r="S672" s="65"/>
      <c r="T672" s="65"/>
      <c r="U672" s="70"/>
      <c r="V672" s="71"/>
      <c r="W672" s="72"/>
      <c r="X672" s="73"/>
      <c r="Y672" s="74"/>
      <c r="Z672" s="74"/>
      <c r="AA672" s="75" t="str">
        <f t="shared" si="10"/>
        <v/>
      </c>
      <c r="AB672" s="70"/>
      <c r="AC672" s="70"/>
      <c r="AD672" s="70"/>
      <c r="AE672" s="70" t="s">
        <v>2229</v>
      </c>
      <c r="AF672" s="76" t="s">
        <v>63</v>
      </c>
      <c r="AG672" s="65"/>
    </row>
    <row r="673" spans="1:33" s="78" customFormat="1" ht="50.25" customHeight="1" x14ac:dyDescent="0.25">
      <c r="A673" s="61" t="s">
        <v>1954</v>
      </c>
      <c r="B673" s="62">
        <v>92121704</v>
      </c>
      <c r="C673" s="63" t="s">
        <v>2231</v>
      </c>
      <c r="D673" s="64">
        <v>43282</v>
      </c>
      <c r="E673" s="65" t="s">
        <v>1835</v>
      </c>
      <c r="F673" s="66" t="s">
        <v>47</v>
      </c>
      <c r="G673" s="65" t="s">
        <v>241</v>
      </c>
      <c r="H673" s="67">
        <v>300000000</v>
      </c>
      <c r="I673" s="67" t="e">
        <f>[5]!Tabla24[[#This Row],[Valor total estimado]]</f>
        <v>#REF!</v>
      </c>
      <c r="J673" s="66" t="s">
        <v>76</v>
      </c>
      <c r="K673" s="66" t="s">
        <v>68</v>
      </c>
      <c r="L673" s="62" t="s">
        <v>1956</v>
      </c>
      <c r="M673" s="62" t="s">
        <v>1957</v>
      </c>
      <c r="N673" s="68">
        <v>3837020</v>
      </c>
      <c r="O673" s="69" t="s">
        <v>1958</v>
      </c>
      <c r="P673" s="65" t="s">
        <v>1988</v>
      </c>
      <c r="Q673" s="65" t="s">
        <v>1997</v>
      </c>
      <c r="R673" s="65" t="s">
        <v>1990</v>
      </c>
      <c r="S673" s="65">
        <v>220155001</v>
      </c>
      <c r="T673" s="65" t="s">
        <v>1997</v>
      </c>
      <c r="U673" s="70" t="s">
        <v>1991</v>
      </c>
      <c r="V673" s="71"/>
      <c r="W673" s="72"/>
      <c r="X673" s="73"/>
      <c r="Y673" s="74"/>
      <c r="Z673" s="74"/>
      <c r="AA673" s="75" t="str">
        <f t="shared" si="10"/>
        <v/>
      </c>
      <c r="AB673" s="70"/>
      <c r="AC673" s="70"/>
      <c r="AD673" s="70"/>
      <c r="AE673" s="70" t="s">
        <v>1972</v>
      </c>
      <c r="AF673" s="76" t="s">
        <v>63</v>
      </c>
      <c r="AG673" s="65"/>
    </row>
    <row r="674" spans="1:33" s="78" customFormat="1" ht="50.25" customHeight="1" x14ac:dyDescent="0.25">
      <c r="A674" s="61" t="s">
        <v>1954</v>
      </c>
      <c r="B674" s="62"/>
      <c r="C674" s="63" t="s">
        <v>2232</v>
      </c>
      <c r="D674" s="64">
        <v>43160</v>
      </c>
      <c r="E674" s="65" t="s">
        <v>918</v>
      </c>
      <c r="F674" s="66" t="s">
        <v>75</v>
      </c>
      <c r="G674" s="65" t="s">
        <v>241</v>
      </c>
      <c r="H674" s="67">
        <v>25000000</v>
      </c>
      <c r="I674" s="67" t="e">
        <f>[5]!Tabla24[[#This Row],[Valor total estimado]]</f>
        <v>#REF!</v>
      </c>
      <c r="J674" s="66" t="s">
        <v>76</v>
      </c>
      <c r="K674" s="66" t="s">
        <v>68</v>
      </c>
      <c r="L674" s="62" t="s">
        <v>1956</v>
      </c>
      <c r="M674" s="62" t="s">
        <v>1957</v>
      </c>
      <c r="N674" s="68">
        <v>3837020</v>
      </c>
      <c r="O674" s="69" t="s">
        <v>1958</v>
      </c>
      <c r="P674" s="65" t="s">
        <v>1988</v>
      </c>
      <c r="Q674" s="65" t="s">
        <v>1997</v>
      </c>
      <c r="R674" s="65" t="s">
        <v>1990</v>
      </c>
      <c r="S674" s="65">
        <v>220155001</v>
      </c>
      <c r="T674" s="65" t="s">
        <v>1997</v>
      </c>
      <c r="U674" s="70" t="s">
        <v>1998</v>
      </c>
      <c r="V674" s="71"/>
      <c r="W674" s="72"/>
      <c r="X674" s="73"/>
      <c r="Y674" s="74"/>
      <c r="Z674" s="74"/>
      <c r="AA674" s="75" t="str">
        <f t="shared" si="10"/>
        <v/>
      </c>
      <c r="AB674" s="70"/>
      <c r="AC674" s="70"/>
      <c r="AD674" s="70"/>
      <c r="AE674" s="70" t="s">
        <v>1959</v>
      </c>
      <c r="AF674" s="76" t="s">
        <v>63</v>
      </c>
      <c r="AG674" s="65"/>
    </row>
    <row r="675" spans="1:33" s="78" customFormat="1" ht="50.25" customHeight="1" x14ac:dyDescent="0.25">
      <c r="A675" s="61" t="s">
        <v>1954</v>
      </c>
      <c r="B675" s="62">
        <v>41115500</v>
      </c>
      <c r="C675" s="63" t="s">
        <v>2233</v>
      </c>
      <c r="D675" s="64">
        <v>43221</v>
      </c>
      <c r="E675" s="65" t="s">
        <v>918</v>
      </c>
      <c r="F675" s="66" t="s">
        <v>75</v>
      </c>
      <c r="G675" s="65" t="s">
        <v>241</v>
      </c>
      <c r="H675" s="67">
        <v>11877490</v>
      </c>
      <c r="I675" s="67" t="e">
        <f>[5]!Tabla24[[#This Row],[Valor total estimado]]</f>
        <v>#REF!</v>
      </c>
      <c r="J675" s="66" t="s">
        <v>76</v>
      </c>
      <c r="K675" s="66" t="s">
        <v>68</v>
      </c>
      <c r="L675" s="62" t="s">
        <v>1956</v>
      </c>
      <c r="M675" s="62" t="s">
        <v>1957</v>
      </c>
      <c r="N675" s="68">
        <v>3837020</v>
      </c>
      <c r="O675" s="69" t="s">
        <v>1958</v>
      </c>
      <c r="P675" s="65" t="s">
        <v>1988</v>
      </c>
      <c r="Q675" s="65" t="s">
        <v>1997</v>
      </c>
      <c r="R675" s="65" t="s">
        <v>1990</v>
      </c>
      <c r="S675" s="65">
        <v>220155001</v>
      </c>
      <c r="T675" s="65" t="s">
        <v>1997</v>
      </c>
      <c r="U675" s="70" t="s">
        <v>1991</v>
      </c>
      <c r="V675" s="71">
        <v>8189</v>
      </c>
      <c r="W675" s="72">
        <v>21254</v>
      </c>
      <c r="X675" s="73"/>
      <c r="Y675" s="74"/>
      <c r="Z675" s="74"/>
      <c r="AA675" s="75">
        <f t="shared" si="10"/>
        <v>0</v>
      </c>
      <c r="AB675" s="70"/>
      <c r="AC675" s="70"/>
      <c r="AD675" s="70"/>
      <c r="AE675" s="70" t="s">
        <v>2020</v>
      </c>
      <c r="AF675" s="76" t="s">
        <v>63</v>
      </c>
      <c r="AG675" s="65"/>
    </row>
    <row r="676" spans="1:33" s="78" customFormat="1" ht="50.25" customHeight="1" x14ac:dyDescent="0.25">
      <c r="A676" s="61" t="s">
        <v>1954</v>
      </c>
      <c r="B676" s="62">
        <v>41116211</v>
      </c>
      <c r="C676" s="63" t="s">
        <v>2234</v>
      </c>
      <c r="D676" s="64">
        <v>43252</v>
      </c>
      <c r="E676" s="65" t="s">
        <v>918</v>
      </c>
      <c r="F676" s="66" t="s">
        <v>75</v>
      </c>
      <c r="G676" s="65" t="s">
        <v>241</v>
      </c>
      <c r="H676" s="67">
        <v>18122510</v>
      </c>
      <c r="I676" s="67">
        <v>18122510</v>
      </c>
      <c r="J676" s="66" t="s">
        <v>76</v>
      </c>
      <c r="K676" s="66" t="s">
        <v>68</v>
      </c>
      <c r="L676" s="62" t="s">
        <v>1956</v>
      </c>
      <c r="M676" s="62" t="s">
        <v>1957</v>
      </c>
      <c r="N676" s="68" t="s">
        <v>1994</v>
      </c>
      <c r="O676" s="69" t="s">
        <v>1958</v>
      </c>
      <c r="P676" s="65" t="s">
        <v>1988</v>
      </c>
      <c r="Q676" s="65" t="s">
        <v>1997</v>
      </c>
      <c r="R676" s="65" t="s">
        <v>2235</v>
      </c>
      <c r="S676" s="65">
        <v>220155001</v>
      </c>
      <c r="T676" s="65" t="s">
        <v>1997</v>
      </c>
      <c r="U676" s="70" t="s">
        <v>2236</v>
      </c>
      <c r="V676" s="71">
        <v>8531</v>
      </c>
      <c r="W676" s="72">
        <v>21795</v>
      </c>
      <c r="X676" s="73"/>
      <c r="Y676" s="74"/>
      <c r="Z676" s="74"/>
      <c r="AA676" s="75">
        <f t="shared" si="10"/>
        <v>0</v>
      </c>
      <c r="AB676" s="70"/>
      <c r="AC676" s="70"/>
      <c r="AD676" s="70"/>
      <c r="AE676" s="70" t="s">
        <v>2039</v>
      </c>
      <c r="AF676" s="76" t="s">
        <v>63</v>
      </c>
      <c r="AG676" s="65"/>
    </row>
    <row r="677" spans="1:33" s="78" customFormat="1" ht="50.25" customHeight="1" x14ac:dyDescent="0.25">
      <c r="A677" s="61" t="s">
        <v>1954</v>
      </c>
      <c r="B677" s="62"/>
      <c r="C677" s="63" t="s">
        <v>2237</v>
      </c>
      <c r="D677" s="64">
        <v>43161</v>
      </c>
      <c r="E677" s="65" t="s">
        <v>872</v>
      </c>
      <c r="F677" s="66" t="s">
        <v>75</v>
      </c>
      <c r="G677" s="65" t="s">
        <v>241</v>
      </c>
      <c r="H677" s="67">
        <v>10000000</v>
      </c>
      <c r="I677" s="67" t="e">
        <f>[5]!Tabla24[[#This Row],[Valor total estimado]]</f>
        <v>#REF!</v>
      </c>
      <c r="J677" s="66" t="s">
        <v>76</v>
      </c>
      <c r="K677" s="66" t="s">
        <v>68</v>
      </c>
      <c r="L677" s="62" t="s">
        <v>1956</v>
      </c>
      <c r="M677" s="62" t="s">
        <v>1957</v>
      </c>
      <c r="N677" s="68" t="s">
        <v>1994</v>
      </c>
      <c r="O677" s="69" t="s">
        <v>1958</v>
      </c>
      <c r="P677" s="65" t="s">
        <v>1988</v>
      </c>
      <c r="Q677" s="65" t="s">
        <v>1997</v>
      </c>
      <c r="R677" s="65" t="s">
        <v>2238</v>
      </c>
      <c r="S677" s="65">
        <v>220158001</v>
      </c>
      <c r="T677" s="65" t="s">
        <v>1997</v>
      </c>
      <c r="U677" s="70" t="s">
        <v>2237</v>
      </c>
      <c r="V677" s="71"/>
      <c r="W677" s="72"/>
      <c r="X677" s="73"/>
      <c r="Y677" s="74"/>
      <c r="Z677" s="74"/>
      <c r="AA677" s="75" t="str">
        <f t="shared" si="10"/>
        <v/>
      </c>
      <c r="AB677" s="70"/>
      <c r="AC677" s="70"/>
      <c r="AD677" s="70"/>
      <c r="AE677" s="70" t="s">
        <v>2152</v>
      </c>
      <c r="AF677" s="76" t="s">
        <v>63</v>
      </c>
      <c r="AG677" s="65"/>
    </row>
    <row r="678" spans="1:33" s="78" customFormat="1" ht="50.25" customHeight="1" x14ac:dyDescent="0.25">
      <c r="A678" s="61" t="s">
        <v>1954</v>
      </c>
      <c r="B678" s="62">
        <v>43231500</v>
      </c>
      <c r="C678" s="63" t="s">
        <v>2239</v>
      </c>
      <c r="D678" s="64">
        <v>43282</v>
      </c>
      <c r="E678" s="65" t="s">
        <v>171</v>
      </c>
      <c r="F678" s="66" t="s">
        <v>220</v>
      </c>
      <c r="G678" s="65" t="s">
        <v>241</v>
      </c>
      <c r="H678" s="67">
        <v>190000000</v>
      </c>
      <c r="I678" s="67" t="e">
        <f>[5]!Tabla24[[#This Row],[Valor total estimado]]</f>
        <v>#REF!</v>
      </c>
      <c r="J678" s="66" t="s">
        <v>76</v>
      </c>
      <c r="K678" s="66" t="s">
        <v>68</v>
      </c>
      <c r="L678" s="62" t="s">
        <v>1956</v>
      </c>
      <c r="M678" s="62" t="s">
        <v>1957</v>
      </c>
      <c r="N678" s="68">
        <v>3837020</v>
      </c>
      <c r="O678" s="69" t="s">
        <v>1958</v>
      </c>
      <c r="P678" s="65" t="s">
        <v>1988</v>
      </c>
      <c r="Q678" s="65" t="s">
        <v>1997</v>
      </c>
      <c r="R678" s="65" t="s">
        <v>2238</v>
      </c>
      <c r="S678" s="65">
        <v>220158001</v>
      </c>
      <c r="T678" s="65" t="s">
        <v>1997</v>
      </c>
      <c r="U678" s="70" t="s">
        <v>2239</v>
      </c>
      <c r="V678" s="71"/>
      <c r="W678" s="72"/>
      <c r="X678" s="73"/>
      <c r="Y678" s="74"/>
      <c r="Z678" s="74"/>
      <c r="AA678" s="75" t="str">
        <f t="shared" si="10"/>
        <v/>
      </c>
      <c r="AB678" s="70"/>
      <c r="AC678" s="70"/>
      <c r="AD678" s="70"/>
      <c r="AE678" s="70" t="s">
        <v>2152</v>
      </c>
      <c r="AF678" s="76" t="s">
        <v>63</v>
      </c>
      <c r="AG678" s="65"/>
    </row>
    <row r="679" spans="1:33" s="78" customFormat="1" ht="50.25" customHeight="1" x14ac:dyDescent="0.25">
      <c r="A679" s="61" t="s">
        <v>1954</v>
      </c>
      <c r="B679" s="62">
        <v>22101802</v>
      </c>
      <c r="C679" s="63" t="s">
        <v>2240</v>
      </c>
      <c r="D679" s="64">
        <v>43160</v>
      </c>
      <c r="E679" s="65" t="s">
        <v>918</v>
      </c>
      <c r="F679" s="66" t="s">
        <v>220</v>
      </c>
      <c r="G679" s="65" t="s">
        <v>241</v>
      </c>
      <c r="H679" s="67">
        <v>150000000</v>
      </c>
      <c r="I679" s="67" t="e">
        <f>[5]!Tabla24[[#This Row],[Valor total estimado]]</f>
        <v>#REF!</v>
      </c>
      <c r="J679" s="66" t="s">
        <v>76</v>
      </c>
      <c r="K679" s="66" t="s">
        <v>68</v>
      </c>
      <c r="L679" s="62" t="s">
        <v>1956</v>
      </c>
      <c r="M679" s="62" t="s">
        <v>1957</v>
      </c>
      <c r="N679" s="68">
        <v>3837020</v>
      </c>
      <c r="O679" s="69" t="s">
        <v>1958</v>
      </c>
      <c r="P679" s="65" t="s">
        <v>1988</v>
      </c>
      <c r="Q679" s="65" t="s">
        <v>1997</v>
      </c>
      <c r="R679" s="65" t="s">
        <v>2238</v>
      </c>
      <c r="S679" s="65">
        <v>220158001</v>
      </c>
      <c r="T679" s="65" t="s">
        <v>1997</v>
      </c>
      <c r="U679" s="70" t="s">
        <v>2240</v>
      </c>
      <c r="V679" s="71"/>
      <c r="W679" s="72"/>
      <c r="X679" s="73"/>
      <c r="Y679" s="74"/>
      <c r="Z679" s="74"/>
      <c r="AA679" s="75" t="str">
        <f t="shared" si="10"/>
        <v/>
      </c>
      <c r="AB679" s="70"/>
      <c r="AC679" s="70"/>
      <c r="AD679" s="70"/>
      <c r="AE679" s="70" t="s">
        <v>2039</v>
      </c>
      <c r="AF679" s="76" t="s">
        <v>63</v>
      </c>
      <c r="AG679" s="65"/>
    </row>
    <row r="680" spans="1:33" s="78" customFormat="1" ht="50.25" customHeight="1" x14ac:dyDescent="0.25">
      <c r="A680" s="61" t="s">
        <v>1954</v>
      </c>
      <c r="B680" s="62">
        <v>81141501</v>
      </c>
      <c r="C680" s="63" t="s">
        <v>2241</v>
      </c>
      <c r="D680" s="64">
        <v>43252</v>
      </c>
      <c r="E680" s="65" t="s">
        <v>171</v>
      </c>
      <c r="F680" s="66" t="s">
        <v>75</v>
      </c>
      <c r="G680" s="65" t="s">
        <v>241</v>
      </c>
      <c r="H680" s="67">
        <v>50000000</v>
      </c>
      <c r="I680" s="67" t="e">
        <f>[5]!Tabla24[[#This Row],[Valor total estimado]]</f>
        <v>#REF!</v>
      </c>
      <c r="J680" s="66" t="s">
        <v>76</v>
      </c>
      <c r="K680" s="66" t="s">
        <v>68</v>
      </c>
      <c r="L680" s="62" t="s">
        <v>1956</v>
      </c>
      <c r="M680" s="62" t="s">
        <v>1957</v>
      </c>
      <c r="N680" s="68">
        <v>3837020</v>
      </c>
      <c r="O680" s="69" t="s">
        <v>1958</v>
      </c>
      <c r="P680" s="65" t="s">
        <v>1988</v>
      </c>
      <c r="Q680" s="65" t="s">
        <v>1997</v>
      </c>
      <c r="R680" s="65" t="s">
        <v>2238</v>
      </c>
      <c r="S680" s="65">
        <v>220158001</v>
      </c>
      <c r="T680" s="65" t="s">
        <v>1997</v>
      </c>
      <c r="U680" s="70" t="s">
        <v>2241</v>
      </c>
      <c r="V680" s="71"/>
      <c r="W680" s="72"/>
      <c r="X680" s="73"/>
      <c r="Y680" s="74"/>
      <c r="Z680" s="74"/>
      <c r="AA680" s="75" t="str">
        <f t="shared" si="10"/>
        <v/>
      </c>
      <c r="AB680" s="70"/>
      <c r="AC680" s="70"/>
      <c r="AD680" s="70"/>
      <c r="AE680" s="70" t="s">
        <v>2084</v>
      </c>
      <c r="AF680" s="76" t="s">
        <v>63</v>
      </c>
      <c r="AG680" s="65"/>
    </row>
    <row r="681" spans="1:33" s="78" customFormat="1" ht="50.25" customHeight="1" x14ac:dyDescent="0.25">
      <c r="A681" s="61" t="s">
        <v>1954</v>
      </c>
      <c r="B681" s="62">
        <v>80111700</v>
      </c>
      <c r="C681" s="63" t="s">
        <v>2242</v>
      </c>
      <c r="D681" s="64">
        <v>43313</v>
      </c>
      <c r="E681" s="65" t="s">
        <v>814</v>
      </c>
      <c r="F681" s="66" t="s">
        <v>75</v>
      </c>
      <c r="G681" s="65" t="s">
        <v>241</v>
      </c>
      <c r="H681" s="67">
        <v>20000000</v>
      </c>
      <c r="I681" s="67" t="e">
        <f>[5]!Tabla24[[#This Row],[Valor total estimado]]</f>
        <v>#REF!</v>
      </c>
      <c r="J681" s="66" t="s">
        <v>76</v>
      </c>
      <c r="K681" s="66" t="s">
        <v>68</v>
      </c>
      <c r="L681" s="62" t="s">
        <v>1956</v>
      </c>
      <c r="M681" s="62" t="s">
        <v>1957</v>
      </c>
      <c r="N681" s="68">
        <v>3837020</v>
      </c>
      <c r="O681" s="69" t="s">
        <v>1958</v>
      </c>
      <c r="P681" s="65" t="s">
        <v>1988</v>
      </c>
      <c r="Q681" s="65" t="s">
        <v>1997</v>
      </c>
      <c r="R681" s="65" t="s">
        <v>2238</v>
      </c>
      <c r="S681" s="65">
        <v>220158001</v>
      </c>
      <c r="T681" s="65" t="s">
        <v>1997</v>
      </c>
      <c r="U681" s="70" t="s">
        <v>2242</v>
      </c>
      <c r="V681" s="71"/>
      <c r="W681" s="72"/>
      <c r="X681" s="73"/>
      <c r="Y681" s="74"/>
      <c r="Z681" s="74"/>
      <c r="AA681" s="75" t="str">
        <f t="shared" si="10"/>
        <v/>
      </c>
      <c r="AB681" s="70"/>
      <c r="AC681" s="70"/>
      <c r="AD681" s="70"/>
      <c r="AE681" s="70" t="s">
        <v>2096</v>
      </c>
      <c r="AF681" s="76" t="s">
        <v>63</v>
      </c>
      <c r="AG681" s="65"/>
    </row>
    <row r="682" spans="1:33" s="78" customFormat="1" ht="50.25" customHeight="1" x14ac:dyDescent="0.25">
      <c r="A682" s="61" t="s">
        <v>1954</v>
      </c>
      <c r="B682" s="62" t="s">
        <v>2243</v>
      </c>
      <c r="C682" s="63" t="s">
        <v>2244</v>
      </c>
      <c r="D682" s="64">
        <v>43160</v>
      </c>
      <c r="E682" s="65" t="s">
        <v>814</v>
      </c>
      <c r="F682" s="66" t="s">
        <v>150</v>
      </c>
      <c r="G682" s="65" t="s">
        <v>241</v>
      </c>
      <c r="H682" s="67">
        <v>2024696926</v>
      </c>
      <c r="I682" s="67" t="e">
        <f>[5]!Tabla24[[#This Row],[Valor total estimado]]</f>
        <v>#REF!</v>
      </c>
      <c r="J682" s="66" t="s">
        <v>76</v>
      </c>
      <c r="K682" s="66" t="s">
        <v>68</v>
      </c>
      <c r="L682" s="62" t="s">
        <v>1956</v>
      </c>
      <c r="M682" s="62" t="s">
        <v>1957</v>
      </c>
      <c r="N682" s="68">
        <v>3837020</v>
      </c>
      <c r="O682" s="69" t="s">
        <v>1958</v>
      </c>
      <c r="P682" s="65" t="s">
        <v>1988</v>
      </c>
      <c r="Q682" s="65" t="s">
        <v>1997</v>
      </c>
      <c r="R682" s="65" t="s">
        <v>2238</v>
      </c>
      <c r="S682" s="65">
        <v>220158001</v>
      </c>
      <c r="T682" s="65" t="s">
        <v>1997</v>
      </c>
      <c r="U682" s="70" t="s">
        <v>2244</v>
      </c>
      <c r="V682" s="71">
        <v>8218</v>
      </c>
      <c r="W682" s="72">
        <v>21380</v>
      </c>
      <c r="X682" s="73"/>
      <c r="Y682" s="74"/>
      <c r="Z682" s="74"/>
      <c r="AA682" s="75">
        <f t="shared" si="10"/>
        <v>0</v>
      </c>
      <c r="AB682" s="70"/>
      <c r="AC682" s="70"/>
      <c r="AD682" s="70"/>
      <c r="AE682" s="70" t="s">
        <v>2144</v>
      </c>
      <c r="AF682" s="76" t="s">
        <v>63</v>
      </c>
      <c r="AG682" s="65"/>
    </row>
    <row r="683" spans="1:33" s="78" customFormat="1" ht="50.25" customHeight="1" x14ac:dyDescent="0.25">
      <c r="A683" s="61" t="s">
        <v>1954</v>
      </c>
      <c r="B683" s="62">
        <v>23153100</v>
      </c>
      <c r="C683" s="63" t="s">
        <v>2245</v>
      </c>
      <c r="D683" s="64">
        <v>43191</v>
      </c>
      <c r="E683" s="65" t="s">
        <v>918</v>
      </c>
      <c r="F683" s="66" t="s">
        <v>220</v>
      </c>
      <c r="G683" s="65" t="s">
        <v>241</v>
      </c>
      <c r="H683" s="67">
        <v>3501000000</v>
      </c>
      <c r="I683" s="67" t="e">
        <f>[5]!Tabla24[[#This Row],[Valor total estimado]]</f>
        <v>#REF!</v>
      </c>
      <c r="J683" s="66" t="s">
        <v>76</v>
      </c>
      <c r="K683" s="66" t="s">
        <v>68</v>
      </c>
      <c r="L683" s="62" t="s">
        <v>1956</v>
      </c>
      <c r="M683" s="62" t="s">
        <v>1957</v>
      </c>
      <c r="N683" s="68">
        <v>3837020</v>
      </c>
      <c r="O683" s="69" t="s">
        <v>1958</v>
      </c>
      <c r="P683" s="65" t="s">
        <v>1988</v>
      </c>
      <c r="Q683" s="65" t="s">
        <v>1997</v>
      </c>
      <c r="R683" s="65" t="s">
        <v>2238</v>
      </c>
      <c r="S683" s="65">
        <v>220158001</v>
      </c>
      <c r="T683" s="65" t="s">
        <v>1997</v>
      </c>
      <c r="U683" s="70" t="s">
        <v>2245</v>
      </c>
      <c r="V683" s="71">
        <v>8348</v>
      </c>
      <c r="W683" s="72" t="s">
        <v>2246</v>
      </c>
      <c r="X683" s="73"/>
      <c r="Y683" s="74"/>
      <c r="Z683" s="74"/>
      <c r="AA683" s="75">
        <f t="shared" si="10"/>
        <v>0</v>
      </c>
      <c r="AB683" s="70"/>
      <c r="AC683" s="70"/>
      <c r="AD683" s="70"/>
      <c r="AE683" s="70" t="s">
        <v>2150</v>
      </c>
      <c r="AF683" s="76" t="s">
        <v>63</v>
      </c>
      <c r="AG683" s="65"/>
    </row>
    <row r="684" spans="1:33" s="78" customFormat="1" ht="50.25" customHeight="1" x14ac:dyDescent="0.25">
      <c r="A684" s="61" t="s">
        <v>1954</v>
      </c>
      <c r="B684" s="62">
        <v>20121907</v>
      </c>
      <c r="C684" s="63" t="s">
        <v>2247</v>
      </c>
      <c r="D684" s="64">
        <v>43160</v>
      </c>
      <c r="E684" s="65" t="s">
        <v>74</v>
      </c>
      <c r="F684" s="66" t="s">
        <v>220</v>
      </c>
      <c r="G684" s="65" t="s">
        <v>241</v>
      </c>
      <c r="H684" s="67">
        <v>144724830</v>
      </c>
      <c r="I684" s="67" t="e">
        <f>[5]!Tabla24[[#This Row],[Valor total estimado]]</f>
        <v>#REF!</v>
      </c>
      <c r="J684" s="66" t="s">
        <v>76</v>
      </c>
      <c r="K684" s="66" t="s">
        <v>68</v>
      </c>
      <c r="L684" s="62" t="s">
        <v>1956</v>
      </c>
      <c r="M684" s="62" t="s">
        <v>1957</v>
      </c>
      <c r="N684" s="68">
        <v>3837020</v>
      </c>
      <c r="O684" s="69" t="s">
        <v>1958</v>
      </c>
      <c r="P684" s="65" t="s">
        <v>1988</v>
      </c>
      <c r="Q684" s="65" t="s">
        <v>1997</v>
      </c>
      <c r="R684" s="65" t="s">
        <v>2238</v>
      </c>
      <c r="S684" s="65">
        <v>220158001</v>
      </c>
      <c r="T684" s="65" t="s">
        <v>1997</v>
      </c>
      <c r="U684" s="70" t="s">
        <v>2247</v>
      </c>
      <c r="V684" s="71"/>
      <c r="W684" s="72"/>
      <c r="X684" s="73"/>
      <c r="Y684" s="74"/>
      <c r="Z684" s="74"/>
      <c r="AA684" s="75" t="str">
        <f t="shared" si="10"/>
        <v/>
      </c>
      <c r="AB684" s="70"/>
      <c r="AC684" s="70"/>
      <c r="AD684" s="70"/>
      <c r="AE684" s="70" t="s">
        <v>2104</v>
      </c>
      <c r="AF684" s="76" t="s">
        <v>63</v>
      </c>
      <c r="AG684" s="65"/>
    </row>
    <row r="685" spans="1:33" s="78" customFormat="1" ht="50.25" customHeight="1" x14ac:dyDescent="0.25">
      <c r="A685" s="61" t="s">
        <v>1954</v>
      </c>
      <c r="B685" s="62" t="s">
        <v>2248</v>
      </c>
      <c r="C685" s="63" t="s">
        <v>2249</v>
      </c>
      <c r="D685" s="64">
        <v>43160</v>
      </c>
      <c r="E685" s="65" t="s">
        <v>814</v>
      </c>
      <c r="F685" s="66" t="s">
        <v>150</v>
      </c>
      <c r="G685" s="65" t="s">
        <v>241</v>
      </c>
      <c r="H685" s="67">
        <v>1830578244</v>
      </c>
      <c r="I685" s="67" t="e">
        <f>[5]!Tabla24[[#This Row],[Valor total estimado]]</f>
        <v>#REF!</v>
      </c>
      <c r="J685" s="66" t="s">
        <v>76</v>
      </c>
      <c r="K685" s="66" t="s">
        <v>68</v>
      </c>
      <c r="L685" s="62" t="s">
        <v>1956</v>
      </c>
      <c r="M685" s="62" t="s">
        <v>1957</v>
      </c>
      <c r="N685" s="68">
        <v>3837020</v>
      </c>
      <c r="O685" s="69" t="s">
        <v>1958</v>
      </c>
      <c r="P685" s="65" t="s">
        <v>1988</v>
      </c>
      <c r="Q685" s="65" t="s">
        <v>1997</v>
      </c>
      <c r="R685" s="65" t="s">
        <v>2238</v>
      </c>
      <c r="S685" s="65">
        <v>220158001</v>
      </c>
      <c r="T685" s="65" t="s">
        <v>1997</v>
      </c>
      <c r="U685" s="70" t="s">
        <v>2249</v>
      </c>
      <c r="V685" s="71">
        <v>8182</v>
      </c>
      <c r="W685" s="72">
        <v>21262</v>
      </c>
      <c r="X685" s="73"/>
      <c r="Y685" s="74"/>
      <c r="Z685" s="74"/>
      <c r="AA685" s="75">
        <f t="shared" si="10"/>
        <v>0</v>
      </c>
      <c r="AB685" s="70"/>
      <c r="AC685" s="70"/>
      <c r="AD685" s="70"/>
      <c r="AE685" s="70" t="s">
        <v>2144</v>
      </c>
      <c r="AF685" s="76" t="s">
        <v>63</v>
      </c>
      <c r="AG685" s="65"/>
    </row>
    <row r="686" spans="1:33" s="78" customFormat="1" ht="50.25" customHeight="1" x14ac:dyDescent="0.25">
      <c r="A686" s="61" t="s">
        <v>1954</v>
      </c>
      <c r="B686" s="62">
        <v>20121907</v>
      </c>
      <c r="C686" s="63" t="s">
        <v>2250</v>
      </c>
      <c r="D686" s="64">
        <v>43101</v>
      </c>
      <c r="E686" s="65" t="s">
        <v>66</v>
      </c>
      <c r="F686" s="66" t="s">
        <v>97</v>
      </c>
      <c r="G686" s="65" t="s">
        <v>241</v>
      </c>
      <c r="H686" s="67">
        <v>680000000</v>
      </c>
      <c r="I686" s="67">
        <v>1432760000</v>
      </c>
      <c r="J686" s="66" t="s">
        <v>76</v>
      </c>
      <c r="K686" s="66" t="s">
        <v>68</v>
      </c>
      <c r="L686" s="62" t="s">
        <v>1956</v>
      </c>
      <c r="M686" s="62" t="s">
        <v>1957</v>
      </c>
      <c r="N686" s="68">
        <v>3837020</v>
      </c>
      <c r="O686" s="69" t="s">
        <v>1958</v>
      </c>
      <c r="P686" s="65" t="s">
        <v>1988</v>
      </c>
      <c r="Q686" s="65" t="s">
        <v>1997</v>
      </c>
      <c r="R686" s="65" t="s">
        <v>2238</v>
      </c>
      <c r="S686" s="65">
        <v>220158001</v>
      </c>
      <c r="T686" s="65" t="s">
        <v>1997</v>
      </c>
      <c r="U686" s="70" t="s">
        <v>2250</v>
      </c>
      <c r="V686" s="71">
        <v>8008</v>
      </c>
      <c r="W686" s="72">
        <v>20047</v>
      </c>
      <c r="X686" s="73">
        <v>43126</v>
      </c>
      <c r="Y686" s="74">
        <v>20180126</v>
      </c>
      <c r="Z686" s="74">
        <v>4600008016</v>
      </c>
      <c r="AA686" s="75">
        <f t="shared" si="10"/>
        <v>1</v>
      </c>
      <c r="AB686" s="70" t="s">
        <v>2251</v>
      </c>
      <c r="AC686" s="70" t="s">
        <v>61</v>
      </c>
      <c r="AD686" s="70"/>
      <c r="AE686" s="70" t="s">
        <v>2147</v>
      </c>
      <c r="AF686" s="76" t="s">
        <v>63</v>
      </c>
      <c r="AG686" s="65"/>
    </row>
    <row r="687" spans="1:33" s="78" customFormat="1" ht="50.25" customHeight="1" x14ac:dyDescent="0.25">
      <c r="A687" s="61" t="s">
        <v>1954</v>
      </c>
      <c r="B687" s="62">
        <v>20121907</v>
      </c>
      <c r="C687" s="63" t="s">
        <v>2252</v>
      </c>
      <c r="D687" s="64">
        <v>43221</v>
      </c>
      <c r="E687" s="65" t="s">
        <v>814</v>
      </c>
      <c r="F687" s="66" t="s">
        <v>220</v>
      </c>
      <c r="G687" s="65" t="s">
        <v>241</v>
      </c>
      <c r="H687" s="67">
        <v>0</v>
      </c>
      <c r="I687" s="67" t="e">
        <f>[5]!Tabla24[[#This Row],[Valor total estimado]]</f>
        <v>#REF!</v>
      </c>
      <c r="J687" s="66" t="s">
        <v>76</v>
      </c>
      <c r="K687" s="66" t="s">
        <v>68</v>
      </c>
      <c r="L687" s="62" t="s">
        <v>1956</v>
      </c>
      <c r="M687" s="62" t="s">
        <v>1957</v>
      </c>
      <c r="N687" s="68">
        <v>3837020</v>
      </c>
      <c r="O687" s="69" t="s">
        <v>1958</v>
      </c>
      <c r="P687" s="65" t="s">
        <v>1988</v>
      </c>
      <c r="Q687" s="65" t="s">
        <v>1997</v>
      </c>
      <c r="R687" s="65" t="s">
        <v>2238</v>
      </c>
      <c r="S687" s="65">
        <v>220158001</v>
      </c>
      <c r="T687" s="65" t="s">
        <v>1997</v>
      </c>
      <c r="U687" s="70" t="s">
        <v>2252</v>
      </c>
      <c r="V687" s="71"/>
      <c r="W687" s="72"/>
      <c r="X687" s="73"/>
      <c r="Y687" s="74"/>
      <c r="Z687" s="74"/>
      <c r="AA687" s="75" t="str">
        <f t="shared" si="10"/>
        <v/>
      </c>
      <c r="AB687" s="70"/>
      <c r="AC687" s="70"/>
      <c r="AD687" s="70"/>
      <c r="AE687" s="70" t="s">
        <v>2253</v>
      </c>
      <c r="AF687" s="76" t="s">
        <v>95</v>
      </c>
      <c r="AG687" s="65"/>
    </row>
    <row r="688" spans="1:33" s="78" customFormat="1" ht="50.25" customHeight="1" x14ac:dyDescent="0.25">
      <c r="A688" s="61" t="s">
        <v>1954</v>
      </c>
      <c r="B688" s="62" t="s">
        <v>2254</v>
      </c>
      <c r="C688" s="63" t="s">
        <v>2255</v>
      </c>
      <c r="D688" s="64">
        <v>43221</v>
      </c>
      <c r="E688" s="65" t="s">
        <v>925</v>
      </c>
      <c r="F688" s="66" t="s">
        <v>150</v>
      </c>
      <c r="G688" s="65" t="s">
        <v>241</v>
      </c>
      <c r="H688" s="67">
        <v>4853899974</v>
      </c>
      <c r="I688" s="67" t="e">
        <f>[5]!Tabla24[[#This Row],[Valor total estimado]]</f>
        <v>#REF!</v>
      </c>
      <c r="J688" s="66" t="s">
        <v>76</v>
      </c>
      <c r="K688" s="66" t="s">
        <v>68</v>
      </c>
      <c r="L688" s="62" t="s">
        <v>1956</v>
      </c>
      <c r="M688" s="62" t="s">
        <v>1957</v>
      </c>
      <c r="N688" s="68" t="s">
        <v>2163</v>
      </c>
      <c r="O688" s="69" t="s">
        <v>1958</v>
      </c>
      <c r="P688" s="65" t="s">
        <v>1988</v>
      </c>
      <c r="Q688" s="65" t="s">
        <v>1997</v>
      </c>
      <c r="R688" s="65" t="s">
        <v>2256</v>
      </c>
      <c r="S688" s="65">
        <v>112350003</v>
      </c>
      <c r="T688" s="65" t="s">
        <v>1997</v>
      </c>
      <c r="U688" s="70" t="s">
        <v>2255</v>
      </c>
      <c r="V688" s="71"/>
      <c r="W688" s="72" t="s">
        <v>2257</v>
      </c>
      <c r="X688" s="73"/>
      <c r="Y688" s="74"/>
      <c r="Z688" s="74"/>
      <c r="AA688" s="75">
        <f t="shared" si="10"/>
        <v>0</v>
      </c>
      <c r="AB688" s="70"/>
      <c r="AC688" s="70"/>
      <c r="AD688" s="70"/>
      <c r="AE688" s="70" t="s">
        <v>2056</v>
      </c>
      <c r="AF688" s="76" t="s">
        <v>63</v>
      </c>
      <c r="AG688" s="65"/>
    </row>
    <row r="689" spans="1:33" s="78" customFormat="1" ht="50.25" customHeight="1" x14ac:dyDescent="0.25">
      <c r="A689" s="61" t="s">
        <v>1954</v>
      </c>
      <c r="B689" s="62" t="s">
        <v>2254</v>
      </c>
      <c r="C689" s="63" t="s">
        <v>2258</v>
      </c>
      <c r="D689" s="64">
        <v>43132</v>
      </c>
      <c r="E689" s="65" t="s">
        <v>852</v>
      </c>
      <c r="F689" s="66" t="s">
        <v>1126</v>
      </c>
      <c r="G689" s="65" t="s">
        <v>241</v>
      </c>
      <c r="H689" s="67">
        <v>0</v>
      </c>
      <c r="I689" s="67" t="e">
        <f>[5]!Tabla24[[#This Row],[Valor total estimado]]</f>
        <v>#REF!</v>
      </c>
      <c r="J689" s="66" t="s">
        <v>76</v>
      </c>
      <c r="K689" s="66" t="s">
        <v>68</v>
      </c>
      <c r="L689" s="62" t="s">
        <v>1956</v>
      </c>
      <c r="M689" s="62" t="s">
        <v>1957</v>
      </c>
      <c r="N689" s="68">
        <v>3837020</v>
      </c>
      <c r="O689" s="69" t="s">
        <v>1958</v>
      </c>
      <c r="P689" s="65" t="s">
        <v>1988</v>
      </c>
      <c r="Q689" s="65" t="s">
        <v>1997</v>
      </c>
      <c r="R689" s="65" t="s">
        <v>2256</v>
      </c>
      <c r="S689" s="65">
        <v>112350003</v>
      </c>
      <c r="T689" s="65" t="s">
        <v>1997</v>
      </c>
      <c r="U689" s="70" t="s">
        <v>2255</v>
      </c>
      <c r="V689" s="71"/>
      <c r="W689" s="72"/>
      <c r="X689" s="73"/>
      <c r="Y689" s="74"/>
      <c r="Z689" s="74"/>
      <c r="AA689" s="75" t="str">
        <f t="shared" si="10"/>
        <v/>
      </c>
      <c r="AB689" s="70"/>
      <c r="AC689" s="70"/>
      <c r="AD689" s="70"/>
      <c r="AE689" s="70" t="s">
        <v>2056</v>
      </c>
      <c r="AF689" s="76" t="s">
        <v>283</v>
      </c>
      <c r="AG689" s="65"/>
    </row>
    <row r="690" spans="1:33" s="78" customFormat="1" ht="50.25" customHeight="1" x14ac:dyDescent="0.25">
      <c r="A690" s="61" t="s">
        <v>1954</v>
      </c>
      <c r="B690" s="62">
        <v>80111700</v>
      </c>
      <c r="C690" s="63" t="s">
        <v>2259</v>
      </c>
      <c r="D690" s="64">
        <v>43252</v>
      </c>
      <c r="E690" s="65" t="s">
        <v>918</v>
      </c>
      <c r="F690" s="66" t="s">
        <v>75</v>
      </c>
      <c r="G690" s="65" t="s">
        <v>241</v>
      </c>
      <c r="H690" s="67">
        <v>245000000</v>
      </c>
      <c r="I690" s="67" t="e">
        <f>[5]!Tabla24[[#This Row],[Valor total estimado]]</f>
        <v>#REF!</v>
      </c>
      <c r="J690" s="66" t="s">
        <v>76</v>
      </c>
      <c r="K690" s="66" t="s">
        <v>68</v>
      </c>
      <c r="L690" s="62" t="s">
        <v>1956</v>
      </c>
      <c r="M690" s="62" t="s">
        <v>1957</v>
      </c>
      <c r="N690" s="68">
        <v>3837020</v>
      </c>
      <c r="O690" s="69" t="s">
        <v>1958</v>
      </c>
      <c r="P690" s="65" t="s">
        <v>1988</v>
      </c>
      <c r="Q690" s="65" t="s">
        <v>2260</v>
      </c>
      <c r="R690" s="65" t="s">
        <v>2261</v>
      </c>
      <c r="S690" s="65">
        <v>220159001</v>
      </c>
      <c r="T690" s="65" t="s">
        <v>2260</v>
      </c>
      <c r="U690" s="70" t="s">
        <v>2262</v>
      </c>
      <c r="V690" s="71"/>
      <c r="W690" s="72"/>
      <c r="X690" s="73"/>
      <c r="Y690" s="74"/>
      <c r="Z690" s="74"/>
      <c r="AA690" s="75" t="str">
        <f t="shared" si="10"/>
        <v/>
      </c>
      <c r="AB690" s="70"/>
      <c r="AC690" s="70"/>
      <c r="AD690" s="70"/>
      <c r="AE690" s="70" t="s">
        <v>2211</v>
      </c>
      <c r="AF690" s="76" t="s">
        <v>63</v>
      </c>
      <c r="AG690" s="65"/>
    </row>
    <row r="691" spans="1:33" s="78" customFormat="1" ht="50.25" customHeight="1" x14ac:dyDescent="0.25">
      <c r="A691" s="61" t="s">
        <v>1954</v>
      </c>
      <c r="B691" s="62">
        <v>47131700</v>
      </c>
      <c r="C691" s="63" t="s">
        <v>2263</v>
      </c>
      <c r="D691" s="64">
        <v>43252</v>
      </c>
      <c r="E691" s="65" t="s">
        <v>872</v>
      </c>
      <c r="F691" s="66" t="s">
        <v>75</v>
      </c>
      <c r="G691" s="65" t="s">
        <v>241</v>
      </c>
      <c r="H691" s="67">
        <v>2112000</v>
      </c>
      <c r="I691" s="67" t="e">
        <f>[5]!Tabla24[[#This Row],[Valor total estimado]]</f>
        <v>#REF!</v>
      </c>
      <c r="J691" s="66" t="s">
        <v>76</v>
      </c>
      <c r="K691" s="66" t="s">
        <v>68</v>
      </c>
      <c r="L691" s="62" t="s">
        <v>1956</v>
      </c>
      <c r="M691" s="62" t="s">
        <v>1957</v>
      </c>
      <c r="N691" s="68">
        <v>3837020</v>
      </c>
      <c r="O691" s="69" t="s">
        <v>1958</v>
      </c>
      <c r="P691" s="65" t="s">
        <v>1988</v>
      </c>
      <c r="Q691" s="65" t="s">
        <v>1997</v>
      </c>
      <c r="R691" s="65" t="s">
        <v>2264</v>
      </c>
      <c r="S691" s="65">
        <v>220160001</v>
      </c>
      <c r="T691" s="65" t="s">
        <v>1997</v>
      </c>
      <c r="U691" s="70" t="s">
        <v>2265</v>
      </c>
      <c r="V691" s="71"/>
      <c r="W691" s="72">
        <v>21986</v>
      </c>
      <c r="X691" s="73"/>
      <c r="Y691" s="74"/>
      <c r="Z691" s="74"/>
      <c r="AA691" s="75">
        <f t="shared" si="10"/>
        <v>0</v>
      </c>
      <c r="AB691" s="70"/>
      <c r="AC691" s="70"/>
      <c r="AD691" s="70"/>
      <c r="AE691" s="70" t="s">
        <v>2039</v>
      </c>
      <c r="AF691" s="76" t="s">
        <v>63</v>
      </c>
      <c r="AG691" s="65"/>
    </row>
    <row r="692" spans="1:33" s="78" customFormat="1" ht="50.25" customHeight="1" x14ac:dyDescent="0.25">
      <c r="A692" s="61" t="s">
        <v>1954</v>
      </c>
      <c r="B692" s="62">
        <v>46181900</v>
      </c>
      <c r="C692" s="63" t="s">
        <v>2266</v>
      </c>
      <c r="D692" s="64">
        <v>43374</v>
      </c>
      <c r="E692" s="65" t="s">
        <v>872</v>
      </c>
      <c r="F692" s="66" t="s">
        <v>75</v>
      </c>
      <c r="G692" s="65" t="s">
        <v>241</v>
      </c>
      <c r="H692" s="67">
        <v>3168000</v>
      </c>
      <c r="I692" s="67" t="e">
        <f>[5]!Tabla24[[#This Row],[Valor total estimado]]</f>
        <v>#REF!</v>
      </c>
      <c r="J692" s="66" t="s">
        <v>76</v>
      </c>
      <c r="K692" s="66" t="s">
        <v>68</v>
      </c>
      <c r="L692" s="62" t="s">
        <v>1956</v>
      </c>
      <c r="M692" s="62" t="s">
        <v>1957</v>
      </c>
      <c r="N692" s="68">
        <v>3837020</v>
      </c>
      <c r="O692" s="69" t="s">
        <v>1958</v>
      </c>
      <c r="P692" s="65" t="s">
        <v>1988</v>
      </c>
      <c r="Q692" s="65" t="s">
        <v>1997</v>
      </c>
      <c r="R692" s="65" t="s">
        <v>2264</v>
      </c>
      <c r="S692" s="65">
        <v>220160001</v>
      </c>
      <c r="T692" s="65" t="s">
        <v>1997</v>
      </c>
      <c r="U692" s="70" t="s">
        <v>2265</v>
      </c>
      <c r="V692" s="71"/>
      <c r="W692" s="72"/>
      <c r="X692" s="73"/>
      <c r="Y692" s="74"/>
      <c r="Z692" s="74"/>
      <c r="AA692" s="75" t="str">
        <f t="shared" si="10"/>
        <v/>
      </c>
      <c r="AB692" s="70"/>
      <c r="AC692" s="70"/>
      <c r="AD692" s="70"/>
      <c r="AE692" s="70" t="s">
        <v>2039</v>
      </c>
      <c r="AF692" s="76" t="s">
        <v>63</v>
      </c>
      <c r="AG692" s="65"/>
    </row>
    <row r="693" spans="1:33" s="78" customFormat="1" ht="50.25" customHeight="1" x14ac:dyDescent="0.25">
      <c r="A693" s="61" t="s">
        <v>1954</v>
      </c>
      <c r="B693" s="62" t="s">
        <v>2267</v>
      </c>
      <c r="C693" s="63" t="s">
        <v>2268</v>
      </c>
      <c r="D693" s="64">
        <v>43252</v>
      </c>
      <c r="E693" s="65" t="s">
        <v>872</v>
      </c>
      <c r="F693" s="66" t="s">
        <v>75</v>
      </c>
      <c r="G693" s="65" t="s">
        <v>241</v>
      </c>
      <c r="H693" s="67">
        <v>30168000</v>
      </c>
      <c r="I693" s="67" t="e">
        <f>[5]!Tabla24[[#This Row],[Valor total estimado]]</f>
        <v>#REF!</v>
      </c>
      <c r="J693" s="66" t="s">
        <v>76</v>
      </c>
      <c r="K693" s="66" t="s">
        <v>68</v>
      </c>
      <c r="L693" s="62" t="s">
        <v>1956</v>
      </c>
      <c r="M693" s="62" t="s">
        <v>1957</v>
      </c>
      <c r="N693" s="68">
        <v>3837020</v>
      </c>
      <c r="O693" s="69" t="s">
        <v>1958</v>
      </c>
      <c r="P693" s="65" t="s">
        <v>1988</v>
      </c>
      <c r="Q693" s="65" t="s">
        <v>1997</v>
      </c>
      <c r="R693" s="65" t="s">
        <v>2264</v>
      </c>
      <c r="S693" s="65">
        <v>220160001</v>
      </c>
      <c r="T693" s="65" t="s">
        <v>1997</v>
      </c>
      <c r="U693" s="70" t="s">
        <v>2265</v>
      </c>
      <c r="V693" s="71">
        <v>8535</v>
      </c>
      <c r="W693" s="72">
        <v>21875</v>
      </c>
      <c r="X693" s="73"/>
      <c r="Y693" s="74"/>
      <c r="Z693" s="74"/>
      <c r="AA693" s="75">
        <f t="shared" si="10"/>
        <v>0</v>
      </c>
      <c r="AB693" s="70"/>
      <c r="AC693" s="70"/>
      <c r="AD693" s="70"/>
      <c r="AE693" s="70" t="s">
        <v>2039</v>
      </c>
      <c r="AF693" s="76" t="s">
        <v>63</v>
      </c>
      <c r="AG693" s="65"/>
    </row>
    <row r="694" spans="1:33" s="78" customFormat="1" ht="50.25" customHeight="1" x14ac:dyDescent="0.25">
      <c r="A694" s="61" t="s">
        <v>1954</v>
      </c>
      <c r="B694" s="62">
        <v>80111700</v>
      </c>
      <c r="C694" s="63" t="s">
        <v>2269</v>
      </c>
      <c r="D694" s="64">
        <v>43101</v>
      </c>
      <c r="E694" s="65" t="s">
        <v>2270</v>
      </c>
      <c r="F694" s="66" t="s">
        <v>75</v>
      </c>
      <c r="G694" s="65" t="s">
        <v>241</v>
      </c>
      <c r="H694" s="67">
        <v>6179207</v>
      </c>
      <c r="I694" s="67" t="e">
        <f>[5]!Tabla24[[#This Row],[Valor total estimado]]</f>
        <v>#REF!</v>
      </c>
      <c r="J694" s="66" t="s">
        <v>76</v>
      </c>
      <c r="K694" s="66" t="s">
        <v>68</v>
      </c>
      <c r="L694" s="62" t="s">
        <v>1956</v>
      </c>
      <c r="M694" s="62" t="s">
        <v>1957</v>
      </c>
      <c r="N694" s="68">
        <v>3837020</v>
      </c>
      <c r="O694" s="69" t="s">
        <v>1958</v>
      </c>
      <c r="P694" s="65" t="s">
        <v>1988</v>
      </c>
      <c r="Q694" s="65" t="s">
        <v>1997</v>
      </c>
      <c r="R694" s="65" t="s">
        <v>2264</v>
      </c>
      <c r="S694" s="65">
        <v>220160001</v>
      </c>
      <c r="T694" s="65" t="s">
        <v>1997</v>
      </c>
      <c r="U694" s="70" t="s">
        <v>2265</v>
      </c>
      <c r="V694" s="71"/>
      <c r="W694" s="72"/>
      <c r="X694" s="73"/>
      <c r="Y694" s="74"/>
      <c r="Z694" s="74"/>
      <c r="AA694" s="75" t="str">
        <f t="shared" si="10"/>
        <v/>
      </c>
      <c r="AB694" s="70"/>
      <c r="AC694" s="70"/>
      <c r="AD694" s="70"/>
      <c r="AE694" s="70" t="s">
        <v>2039</v>
      </c>
      <c r="AF694" s="76" t="s">
        <v>63</v>
      </c>
      <c r="AG694" s="65"/>
    </row>
    <row r="695" spans="1:33" s="78" customFormat="1" ht="50.25" customHeight="1" x14ac:dyDescent="0.25">
      <c r="A695" s="61" t="s">
        <v>1954</v>
      </c>
      <c r="B695" s="62">
        <v>85111510</v>
      </c>
      <c r="C695" s="63" t="s">
        <v>2271</v>
      </c>
      <c r="D695" s="64">
        <v>43405</v>
      </c>
      <c r="E695" s="65" t="s">
        <v>2012</v>
      </c>
      <c r="F695" s="66" t="s">
        <v>75</v>
      </c>
      <c r="G695" s="65" t="s">
        <v>241</v>
      </c>
      <c r="H695" s="67">
        <v>10560000</v>
      </c>
      <c r="I695" s="67" t="e">
        <f>[5]!Tabla24[[#This Row],[Valor total estimado]]</f>
        <v>#REF!</v>
      </c>
      <c r="J695" s="66" t="s">
        <v>76</v>
      </c>
      <c r="K695" s="66" t="s">
        <v>68</v>
      </c>
      <c r="L695" s="62" t="s">
        <v>1956</v>
      </c>
      <c r="M695" s="62" t="s">
        <v>1957</v>
      </c>
      <c r="N695" s="68">
        <v>3837020</v>
      </c>
      <c r="O695" s="69" t="s">
        <v>1958</v>
      </c>
      <c r="P695" s="65" t="s">
        <v>1988</v>
      </c>
      <c r="Q695" s="65" t="s">
        <v>1997</v>
      </c>
      <c r="R695" s="65" t="s">
        <v>2264</v>
      </c>
      <c r="S695" s="65">
        <v>220160001</v>
      </c>
      <c r="T695" s="65" t="s">
        <v>1997</v>
      </c>
      <c r="U695" s="70" t="s">
        <v>2265</v>
      </c>
      <c r="V695" s="71"/>
      <c r="W695" s="72"/>
      <c r="X695" s="73"/>
      <c r="Y695" s="74"/>
      <c r="Z695" s="74"/>
      <c r="AA695" s="75" t="str">
        <f t="shared" si="10"/>
        <v/>
      </c>
      <c r="AB695" s="70"/>
      <c r="AC695" s="70"/>
      <c r="AD695" s="70"/>
      <c r="AE695" s="70" t="s">
        <v>2039</v>
      </c>
      <c r="AF695" s="76" t="s">
        <v>63</v>
      </c>
      <c r="AG695" s="65"/>
    </row>
    <row r="696" spans="1:33" s="78" customFormat="1" ht="50.25" customHeight="1" x14ac:dyDescent="0.25">
      <c r="A696" s="61" t="s">
        <v>1954</v>
      </c>
      <c r="B696" s="62" t="s">
        <v>2272</v>
      </c>
      <c r="C696" s="63" t="s">
        <v>2273</v>
      </c>
      <c r="D696" s="64">
        <v>43191</v>
      </c>
      <c r="E696" s="65" t="s">
        <v>2012</v>
      </c>
      <c r="F696" s="66" t="s">
        <v>75</v>
      </c>
      <c r="G696" s="65" t="s">
        <v>241</v>
      </c>
      <c r="H696" s="67">
        <v>26400000</v>
      </c>
      <c r="I696" s="67" t="e">
        <f>[5]!Tabla24[[#This Row],[Valor total estimado]]</f>
        <v>#REF!</v>
      </c>
      <c r="J696" s="66" t="s">
        <v>76</v>
      </c>
      <c r="K696" s="66" t="s">
        <v>68</v>
      </c>
      <c r="L696" s="62" t="s">
        <v>1956</v>
      </c>
      <c r="M696" s="62" t="s">
        <v>1957</v>
      </c>
      <c r="N696" s="68">
        <v>3837020</v>
      </c>
      <c r="O696" s="69" t="s">
        <v>1958</v>
      </c>
      <c r="P696" s="65" t="s">
        <v>1988</v>
      </c>
      <c r="Q696" s="65" t="s">
        <v>1997</v>
      </c>
      <c r="R696" s="65" t="s">
        <v>2264</v>
      </c>
      <c r="S696" s="65">
        <v>220160001</v>
      </c>
      <c r="T696" s="65" t="s">
        <v>1997</v>
      </c>
      <c r="U696" s="70" t="s">
        <v>2265</v>
      </c>
      <c r="V696" s="71"/>
      <c r="W696" s="72">
        <v>21876</v>
      </c>
      <c r="X696" s="73"/>
      <c r="Y696" s="74"/>
      <c r="Z696" s="74"/>
      <c r="AA696" s="75">
        <f t="shared" si="10"/>
        <v>0</v>
      </c>
      <c r="AB696" s="70"/>
      <c r="AC696" s="70"/>
      <c r="AD696" s="70"/>
      <c r="AE696" s="70" t="s">
        <v>2039</v>
      </c>
      <c r="AF696" s="76" t="s">
        <v>63</v>
      </c>
      <c r="AG696" s="65"/>
    </row>
    <row r="697" spans="1:33" s="78" customFormat="1" ht="50.25" customHeight="1" x14ac:dyDescent="0.25">
      <c r="A697" s="61" t="s">
        <v>1954</v>
      </c>
      <c r="B697" s="62">
        <v>81111503</v>
      </c>
      <c r="C697" s="63" t="s">
        <v>2274</v>
      </c>
      <c r="D697" s="64">
        <v>43313</v>
      </c>
      <c r="E697" s="65" t="s">
        <v>918</v>
      </c>
      <c r="F697" s="66" t="s">
        <v>75</v>
      </c>
      <c r="G697" s="65" t="s">
        <v>241</v>
      </c>
      <c r="H697" s="67">
        <v>26400000</v>
      </c>
      <c r="I697" s="67" t="e">
        <f>[5]!Tabla24[[#This Row],[Valor total estimado]]</f>
        <v>#REF!</v>
      </c>
      <c r="J697" s="66" t="s">
        <v>76</v>
      </c>
      <c r="K697" s="66" t="s">
        <v>68</v>
      </c>
      <c r="L697" s="62" t="s">
        <v>1956</v>
      </c>
      <c r="M697" s="62" t="s">
        <v>1957</v>
      </c>
      <c r="N697" s="68">
        <v>3837020</v>
      </c>
      <c r="O697" s="69" t="s">
        <v>1958</v>
      </c>
      <c r="P697" s="65" t="s">
        <v>1988</v>
      </c>
      <c r="Q697" s="65" t="s">
        <v>1997</v>
      </c>
      <c r="R697" s="65" t="s">
        <v>2264</v>
      </c>
      <c r="S697" s="65">
        <v>220160001</v>
      </c>
      <c r="T697" s="65" t="s">
        <v>1997</v>
      </c>
      <c r="U697" s="70" t="s">
        <v>2265</v>
      </c>
      <c r="V697" s="71"/>
      <c r="W697" s="72"/>
      <c r="X697" s="73"/>
      <c r="Y697" s="74"/>
      <c r="Z697" s="74"/>
      <c r="AA697" s="75" t="str">
        <f t="shared" si="10"/>
        <v/>
      </c>
      <c r="AB697" s="70"/>
      <c r="AC697" s="70"/>
      <c r="AD697" s="70"/>
      <c r="AE697" s="70" t="s">
        <v>2039</v>
      </c>
      <c r="AF697" s="76" t="s">
        <v>63</v>
      </c>
      <c r="AG697" s="65"/>
    </row>
    <row r="698" spans="1:33" s="78" customFormat="1" ht="50.25" customHeight="1" x14ac:dyDescent="0.25">
      <c r="A698" s="61" t="s">
        <v>1954</v>
      </c>
      <c r="B698" s="62" t="s">
        <v>2275</v>
      </c>
      <c r="C698" s="63" t="s">
        <v>2276</v>
      </c>
      <c r="D698" s="64">
        <v>43374</v>
      </c>
      <c r="E698" s="65" t="s">
        <v>2012</v>
      </c>
      <c r="F698" s="66" t="s">
        <v>75</v>
      </c>
      <c r="G698" s="65" t="s">
        <v>241</v>
      </c>
      <c r="H698" s="67">
        <v>10560000</v>
      </c>
      <c r="I698" s="67" t="e">
        <f>[5]!Tabla24[[#This Row],[Valor total estimado]]</f>
        <v>#REF!</v>
      </c>
      <c r="J698" s="66" t="s">
        <v>76</v>
      </c>
      <c r="K698" s="66" t="s">
        <v>68</v>
      </c>
      <c r="L698" s="62" t="s">
        <v>1956</v>
      </c>
      <c r="M698" s="62" t="s">
        <v>1957</v>
      </c>
      <c r="N698" s="68">
        <v>3837020</v>
      </c>
      <c r="O698" s="69" t="s">
        <v>1958</v>
      </c>
      <c r="P698" s="65" t="s">
        <v>1988</v>
      </c>
      <c r="Q698" s="65" t="s">
        <v>1997</v>
      </c>
      <c r="R698" s="65" t="s">
        <v>2264</v>
      </c>
      <c r="S698" s="65">
        <v>220160001</v>
      </c>
      <c r="T698" s="65" t="s">
        <v>1997</v>
      </c>
      <c r="U698" s="70" t="s">
        <v>2265</v>
      </c>
      <c r="V698" s="71"/>
      <c r="W698" s="72"/>
      <c r="X698" s="73"/>
      <c r="Y698" s="74"/>
      <c r="Z698" s="74"/>
      <c r="AA698" s="75" t="str">
        <f t="shared" si="10"/>
        <v/>
      </c>
      <c r="AB698" s="70"/>
      <c r="AC698" s="70"/>
      <c r="AD698" s="70"/>
      <c r="AE698" s="70" t="s">
        <v>2039</v>
      </c>
      <c r="AF698" s="76" t="s">
        <v>63</v>
      </c>
      <c r="AG698" s="65"/>
    </row>
    <row r="699" spans="1:33" s="78" customFormat="1" ht="50.25" customHeight="1" x14ac:dyDescent="0.25">
      <c r="A699" s="61" t="s">
        <v>1954</v>
      </c>
      <c r="B699" s="62">
        <v>46181804</v>
      </c>
      <c r="C699" s="63" t="s">
        <v>2277</v>
      </c>
      <c r="D699" s="64">
        <v>43101</v>
      </c>
      <c r="E699" s="65" t="s">
        <v>2012</v>
      </c>
      <c r="F699" s="66" t="s">
        <v>75</v>
      </c>
      <c r="G699" s="65" t="s">
        <v>241</v>
      </c>
      <c r="H699" s="67">
        <v>10560000</v>
      </c>
      <c r="I699" s="67" t="e">
        <f>[5]!Tabla24[[#This Row],[Valor total estimado]]</f>
        <v>#REF!</v>
      </c>
      <c r="J699" s="66" t="s">
        <v>76</v>
      </c>
      <c r="K699" s="66" t="s">
        <v>68</v>
      </c>
      <c r="L699" s="62" t="s">
        <v>1956</v>
      </c>
      <c r="M699" s="62" t="s">
        <v>1957</v>
      </c>
      <c r="N699" s="68">
        <v>3837020</v>
      </c>
      <c r="O699" s="69" t="s">
        <v>1958</v>
      </c>
      <c r="P699" s="65" t="s">
        <v>1988</v>
      </c>
      <c r="Q699" s="65" t="s">
        <v>1997</v>
      </c>
      <c r="R699" s="65" t="s">
        <v>2264</v>
      </c>
      <c r="S699" s="65">
        <v>220160001</v>
      </c>
      <c r="T699" s="65" t="s">
        <v>1997</v>
      </c>
      <c r="U699" s="70" t="s">
        <v>2265</v>
      </c>
      <c r="V699" s="71"/>
      <c r="W699" s="72"/>
      <c r="X699" s="73"/>
      <c r="Y699" s="74"/>
      <c r="Z699" s="74"/>
      <c r="AA699" s="75" t="str">
        <f t="shared" si="10"/>
        <v/>
      </c>
      <c r="AB699" s="70"/>
      <c r="AC699" s="70"/>
      <c r="AD699" s="70"/>
      <c r="AE699" s="70" t="s">
        <v>2039</v>
      </c>
      <c r="AF699" s="76" t="s">
        <v>63</v>
      </c>
      <c r="AG699" s="65"/>
    </row>
    <row r="700" spans="1:33" s="78" customFormat="1" ht="50.25" customHeight="1" x14ac:dyDescent="0.25">
      <c r="A700" s="61" t="s">
        <v>1954</v>
      </c>
      <c r="B700" s="62">
        <v>32151800</v>
      </c>
      <c r="C700" s="63" t="s">
        <v>2278</v>
      </c>
      <c r="D700" s="64">
        <v>43221</v>
      </c>
      <c r="E700" s="65" t="s">
        <v>872</v>
      </c>
      <c r="F700" s="66" t="s">
        <v>220</v>
      </c>
      <c r="G700" s="65" t="s">
        <v>241</v>
      </c>
      <c r="H700" s="67">
        <v>162380793</v>
      </c>
      <c r="I700" s="67" t="e">
        <f>[5]!Tabla24[[#This Row],[Valor total estimado]]</f>
        <v>#REF!</v>
      </c>
      <c r="J700" s="66" t="s">
        <v>76</v>
      </c>
      <c r="K700" s="66" t="s">
        <v>68</v>
      </c>
      <c r="L700" s="62" t="s">
        <v>1956</v>
      </c>
      <c r="M700" s="62" t="s">
        <v>1957</v>
      </c>
      <c r="N700" s="68">
        <v>3837020</v>
      </c>
      <c r="O700" s="69" t="s">
        <v>1958</v>
      </c>
      <c r="P700" s="65" t="s">
        <v>1988</v>
      </c>
      <c r="Q700" s="65" t="s">
        <v>1997</v>
      </c>
      <c r="R700" s="65" t="s">
        <v>2264</v>
      </c>
      <c r="S700" s="65">
        <v>220160001</v>
      </c>
      <c r="T700" s="65" t="s">
        <v>1997</v>
      </c>
      <c r="U700" s="70" t="s">
        <v>2279</v>
      </c>
      <c r="V700" s="71">
        <v>8275</v>
      </c>
      <c r="W700" s="72">
        <v>21465</v>
      </c>
      <c r="X700" s="73"/>
      <c r="Y700" s="74"/>
      <c r="Z700" s="74"/>
      <c r="AA700" s="75">
        <f t="shared" si="10"/>
        <v>0</v>
      </c>
      <c r="AB700" s="70"/>
      <c r="AC700" s="70"/>
      <c r="AD700" s="70"/>
      <c r="AE700" s="70" t="s">
        <v>2039</v>
      </c>
      <c r="AF700" s="76" t="s">
        <v>63</v>
      </c>
      <c r="AG700" s="65"/>
    </row>
    <row r="701" spans="1:33" s="78" customFormat="1" ht="50.25" customHeight="1" x14ac:dyDescent="0.25">
      <c r="A701" s="61" t="s">
        <v>1954</v>
      </c>
      <c r="B701" s="62" t="s">
        <v>2280</v>
      </c>
      <c r="C701" s="63" t="s">
        <v>2281</v>
      </c>
      <c r="D701" s="64">
        <v>43132</v>
      </c>
      <c r="E701" s="65" t="s">
        <v>66</v>
      </c>
      <c r="F701" s="66" t="s">
        <v>75</v>
      </c>
      <c r="G701" s="65" t="s">
        <v>241</v>
      </c>
      <c r="H701" s="67">
        <v>18000000</v>
      </c>
      <c r="I701" s="67">
        <v>6997200</v>
      </c>
      <c r="J701" s="66" t="s">
        <v>76</v>
      </c>
      <c r="K701" s="66" t="s">
        <v>68</v>
      </c>
      <c r="L701" s="62" t="s">
        <v>1956</v>
      </c>
      <c r="M701" s="62" t="s">
        <v>1957</v>
      </c>
      <c r="N701" s="68">
        <v>3837020</v>
      </c>
      <c r="O701" s="69" t="s">
        <v>1958</v>
      </c>
      <c r="P701" s="65" t="s">
        <v>1988</v>
      </c>
      <c r="Q701" s="65" t="s">
        <v>1997</v>
      </c>
      <c r="R701" s="65" t="s">
        <v>2282</v>
      </c>
      <c r="S701" s="65">
        <v>220156001</v>
      </c>
      <c r="T701" s="65" t="s">
        <v>1997</v>
      </c>
      <c r="U701" s="70" t="s">
        <v>2283</v>
      </c>
      <c r="V701" s="71">
        <v>8166</v>
      </c>
      <c r="W701" s="72">
        <v>21228</v>
      </c>
      <c r="X701" s="73">
        <v>43199</v>
      </c>
      <c r="Y701" s="74">
        <v>20180427</v>
      </c>
      <c r="Z701" s="74">
        <v>4600008096</v>
      </c>
      <c r="AA701" s="75">
        <f t="shared" si="10"/>
        <v>1</v>
      </c>
      <c r="AB701" s="70" t="s">
        <v>2284</v>
      </c>
      <c r="AC701" s="70" t="s">
        <v>845</v>
      </c>
      <c r="AD701" s="70"/>
      <c r="AE701" s="70" t="s">
        <v>2229</v>
      </c>
      <c r="AF701" s="76" t="s">
        <v>63</v>
      </c>
      <c r="AG701" s="65"/>
    </row>
    <row r="702" spans="1:33" s="78" customFormat="1" ht="50.25" customHeight="1" x14ac:dyDescent="0.25">
      <c r="A702" s="61" t="s">
        <v>1954</v>
      </c>
      <c r="B702" s="62">
        <v>80111700</v>
      </c>
      <c r="C702" s="63" t="s">
        <v>2285</v>
      </c>
      <c r="D702" s="64">
        <v>43101</v>
      </c>
      <c r="E702" s="65" t="s">
        <v>66</v>
      </c>
      <c r="F702" s="66" t="s">
        <v>75</v>
      </c>
      <c r="G702" s="65" t="s">
        <v>241</v>
      </c>
      <c r="H702" s="67">
        <v>19000000</v>
      </c>
      <c r="I702" s="67" t="e">
        <f>[5]!Tabla24[[#This Row],[Valor total estimado]]</f>
        <v>#REF!</v>
      </c>
      <c r="J702" s="66" t="s">
        <v>76</v>
      </c>
      <c r="K702" s="66" t="s">
        <v>68</v>
      </c>
      <c r="L702" s="62" t="s">
        <v>1956</v>
      </c>
      <c r="M702" s="62" t="s">
        <v>1957</v>
      </c>
      <c r="N702" s="68">
        <v>3837020</v>
      </c>
      <c r="O702" s="69" t="s">
        <v>1958</v>
      </c>
      <c r="P702" s="65" t="s">
        <v>1988</v>
      </c>
      <c r="Q702" s="65" t="s">
        <v>1997</v>
      </c>
      <c r="R702" s="65" t="s">
        <v>2282</v>
      </c>
      <c r="S702" s="65">
        <v>220156001</v>
      </c>
      <c r="T702" s="65" t="s">
        <v>1997</v>
      </c>
      <c r="U702" s="70" t="s">
        <v>2283</v>
      </c>
      <c r="V702" s="71"/>
      <c r="W702" s="72"/>
      <c r="X702" s="73"/>
      <c r="Y702" s="74"/>
      <c r="Z702" s="74"/>
      <c r="AA702" s="75" t="str">
        <f t="shared" si="10"/>
        <v/>
      </c>
      <c r="AB702" s="70"/>
      <c r="AC702" s="70"/>
      <c r="AD702" s="70"/>
      <c r="AE702" s="70" t="s">
        <v>2229</v>
      </c>
      <c r="AF702" s="76" t="s">
        <v>63</v>
      </c>
      <c r="AG702" s="65"/>
    </row>
    <row r="703" spans="1:33" s="78" customFormat="1" ht="50.25" customHeight="1" x14ac:dyDescent="0.25">
      <c r="A703" s="61" t="s">
        <v>1954</v>
      </c>
      <c r="B703" s="62">
        <v>93141506</v>
      </c>
      <c r="C703" s="63" t="s">
        <v>2286</v>
      </c>
      <c r="D703" s="64">
        <v>43101</v>
      </c>
      <c r="E703" s="65" t="s">
        <v>66</v>
      </c>
      <c r="F703" s="66" t="s">
        <v>75</v>
      </c>
      <c r="G703" s="65" t="s">
        <v>241</v>
      </c>
      <c r="H703" s="67">
        <v>35900000.000000007</v>
      </c>
      <c r="I703" s="67" t="e">
        <f>[5]!Tabla24[[#This Row],[Valor total estimado]]</f>
        <v>#REF!</v>
      </c>
      <c r="J703" s="66" t="s">
        <v>76</v>
      </c>
      <c r="K703" s="66" t="s">
        <v>68</v>
      </c>
      <c r="L703" s="62" t="s">
        <v>1956</v>
      </c>
      <c r="M703" s="62" t="s">
        <v>1957</v>
      </c>
      <c r="N703" s="68">
        <v>3837020</v>
      </c>
      <c r="O703" s="69" t="s">
        <v>1958</v>
      </c>
      <c r="P703" s="65" t="s">
        <v>1988</v>
      </c>
      <c r="Q703" s="65" t="s">
        <v>1997</v>
      </c>
      <c r="R703" s="65" t="s">
        <v>2282</v>
      </c>
      <c r="S703" s="65">
        <v>220156001</v>
      </c>
      <c r="T703" s="65" t="s">
        <v>1997</v>
      </c>
      <c r="U703" s="70" t="s">
        <v>2283</v>
      </c>
      <c r="V703" s="71"/>
      <c r="W703" s="72"/>
      <c r="X703" s="73"/>
      <c r="Y703" s="74"/>
      <c r="Z703" s="74"/>
      <c r="AA703" s="75" t="str">
        <f t="shared" si="10"/>
        <v/>
      </c>
      <c r="AB703" s="70"/>
      <c r="AC703" s="70"/>
      <c r="AD703" s="70"/>
      <c r="AE703" s="70" t="s">
        <v>2229</v>
      </c>
      <c r="AF703" s="76" t="s">
        <v>63</v>
      </c>
      <c r="AG703" s="65"/>
    </row>
    <row r="704" spans="1:33" s="78" customFormat="1" ht="50.25" customHeight="1" x14ac:dyDescent="0.25">
      <c r="A704" s="61" t="s">
        <v>1954</v>
      </c>
      <c r="B704" s="62">
        <v>80111700</v>
      </c>
      <c r="C704" s="63" t="s">
        <v>2287</v>
      </c>
      <c r="D704" s="64">
        <v>43101</v>
      </c>
      <c r="E704" s="65" t="s">
        <v>66</v>
      </c>
      <c r="F704" s="66" t="s">
        <v>138</v>
      </c>
      <c r="G704" s="65" t="s">
        <v>241</v>
      </c>
      <c r="H704" s="67">
        <v>20000000</v>
      </c>
      <c r="I704" s="67" t="e">
        <f>[5]!Tabla24[[#This Row],[Valor total estimado]]</f>
        <v>#REF!</v>
      </c>
      <c r="J704" s="66" t="s">
        <v>76</v>
      </c>
      <c r="K704" s="66" t="s">
        <v>68</v>
      </c>
      <c r="L704" s="62" t="s">
        <v>1956</v>
      </c>
      <c r="M704" s="62" t="s">
        <v>1957</v>
      </c>
      <c r="N704" s="68">
        <v>3837020</v>
      </c>
      <c r="O704" s="69" t="s">
        <v>1958</v>
      </c>
      <c r="P704" s="65" t="s">
        <v>1988</v>
      </c>
      <c r="Q704" s="65" t="s">
        <v>1997</v>
      </c>
      <c r="R704" s="65" t="s">
        <v>2282</v>
      </c>
      <c r="S704" s="65">
        <v>220156001</v>
      </c>
      <c r="T704" s="65" t="s">
        <v>1997</v>
      </c>
      <c r="U704" s="70" t="s">
        <v>2283</v>
      </c>
      <c r="V704" s="71">
        <v>8013</v>
      </c>
      <c r="W704" s="72" t="s">
        <v>2288</v>
      </c>
      <c r="X704" s="73">
        <v>43126</v>
      </c>
      <c r="Y704" s="74">
        <v>20180126</v>
      </c>
      <c r="Z704" s="74">
        <v>4600008026</v>
      </c>
      <c r="AA704" s="75">
        <f t="shared" si="10"/>
        <v>1</v>
      </c>
      <c r="AB704" s="70" t="s">
        <v>2289</v>
      </c>
      <c r="AC704" s="70" t="s">
        <v>61</v>
      </c>
      <c r="AD704" s="70"/>
      <c r="AE704" s="70" t="s">
        <v>2229</v>
      </c>
      <c r="AF704" s="76" t="s">
        <v>63</v>
      </c>
      <c r="AG704" s="65"/>
    </row>
    <row r="705" spans="1:33" s="78" customFormat="1" ht="50.25" customHeight="1" x14ac:dyDescent="0.25">
      <c r="A705" s="61" t="s">
        <v>1954</v>
      </c>
      <c r="B705" s="62">
        <v>85111616</v>
      </c>
      <c r="C705" s="63" t="s">
        <v>2290</v>
      </c>
      <c r="D705" s="64">
        <v>43252</v>
      </c>
      <c r="E705" s="65" t="s">
        <v>74</v>
      </c>
      <c r="F705" s="66" t="s">
        <v>47</v>
      </c>
      <c r="G705" s="65" t="s">
        <v>241</v>
      </c>
      <c r="H705" s="67">
        <v>47520000</v>
      </c>
      <c r="I705" s="67" t="e">
        <f>[5]!Tabla24[[#This Row],[Valor total estimado]]</f>
        <v>#REF!</v>
      </c>
      <c r="J705" s="66" t="s">
        <v>76</v>
      </c>
      <c r="K705" s="66" t="s">
        <v>68</v>
      </c>
      <c r="L705" s="62" t="s">
        <v>1956</v>
      </c>
      <c r="M705" s="62" t="s">
        <v>1957</v>
      </c>
      <c r="N705" s="68" t="s">
        <v>1994</v>
      </c>
      <c r="O705" s="69" t="s">
        <v>1958</v>
      </c>
      <c r="P705" s="65" t="s">
        <v>1988</v>
      </c>
      <c r="Q705" s="65" t="s">
        <v>1997</v>
      </c>
      <c r="R705" s="65" t="s">
        <v>2282</v>
      </c>
      <c r="S705" s="65">
        <v>220156001</v>
      </c>
      <c r="T705" s="65" t="s">
        <v>1997</v>
      </c>
      <c r="U705" s="70" t="s">
        <v>2283</v>
      </c>
      <c r="V705" s="71"/>
      <c r="W705" s="72">
        <v>22197</v>
      </c>
      <c r="X705" s="73"/>
      <c r="Y705" s="74"/>
      <c r="Z705" s="74"/>
      <c r="AA705" s="75">
        <f t="shared" si="10"/>
        <v>0</v>
      </c>
      <c r="AB705" s="70"/>
      <c r="AC705" s="70"/>
      <c r="AD705" s="70"/>
      <c r="AE705" s="70" t="s">
        <v>2039</v>
      </c>
      <c r="AF705" s="76" t="s">
        <v>63</v>
      </c>
      <c r="AG705" s="65"/>
    </row>
    <row r="706" spans="1:33" s="78" customFormat="1" ht="50.25" customHeight="1" x14ac:dyDescent="0.25">
      <c r="A706" s="61" t="s">
        <v>1954</v>
      </c>
      <c r="B706" s="62">
        <v>93141506</v>
      </c>
      <c r="C706" s="63" t="s">
        <v>2291</v>
      </c>
      <c r="D706" s="64">
        <v>43282</v>
      </c>
      <c r="E706" s="65" t="s">
        <v>171</v>
      </c>
      <c r="F706" s="66" t="s">
        <v>47</v>
      </c>
      <c r="G706" s="65" t="s">
        <v>241</v>
      </c>
      <c r="H706" s="67">
        <v>50000000</v>
      </c>
      <c r="I706" s="67" t="e">
        <f>[5]!Tabla24[[#This Row],[Valor total estimado]]</f>
        <v>#REF!</v>
      </c>
      <c r="J706" s="66" t="s">
        <v>76</v>
      </c>
      <c r="K706" s="66" t="s">
        <v>68</v>
      </c>
      <c r="L706" s="62" t="s">
        <v>1956</v>
      </c>
      <c r="M706" s="62" t="s">
        <v>1957</v>
      </c>
      <c r="N706" s="68" t="s">
        <v>1994</v>
      </c>
      <c r="O706" s="69" t="s">
        <v>1958</v>
      </c>
      <c r="P706" s="65" t="s">
        <v>1988</v>
      </c>
      <c r="Q706" s="65" t="s">
        <v>1997</v>
      </c>
      <c r="R706" s="65" t="s">
        <v>2282</v>
      </c>
      <c r="S706" s="65">
        <v>220156001</v>
      </c>
      <c r="T706" s="65" t="s">
        <v>1997</v>
      </c>
      <c r="U706" s="70" t="s">
        <v>2283</v>
      </c>
      <c r="V706" s="71"/>
      <c r="W706" s="72"/>
      <c r="X706" s="73"/>
      <c r="Y706" s="74"/>
      <c r="Z706" s="74"/>
      <c r="AA706" s="75" t="str">
        <f t="shared" si="10"/>
        <v/>
      </c>
      <c r="AB706" s="70"/>
      <c r="AC706" s="70"/>
      <c r="AD706" s="70"/>
      <c r="AE706" s="70" t="s">
        <v>2229</v>
      </c>
      <c r="AF706" s="76" t="s">
        <v>63</v>
      </c>
      <c r="AG706" s="65"/>
    </row>
    <row r="707" spans="1:33" s="78" customFormat="1" ht="50.25" customHeight="1" x14ac:dyDescent="0.25">
      <c r="A707" s="61" t="s">
        <v>1954</v>
      </c>
      <c r="B707" s="62" t="s">
        <v>2292</v>
      </c>
      <c r="C707" s="63" t="s">
        <v>2293</v>
      </c>
      <c r="D707" s="64">
        <v>43282</v>
      </c>
      <c r="E707" s="65" t="s">
        <v>171</v>
      </c>
      <c r="F707" s="66" t="s">
        <v>47</v>
      </c>
      <c r="G707" s="65" t="s">
        <v>241</v>
      </c>
      <c r="H707" s="67">
        <v>45000000</v>
      </c>
      <c r="I707" s="67" t="e">
        <f>[5]!Tabla24[[#This Row],[Valor total estimado]]</f>
        <v>#REF!</v>
      </c>
      <c r="J707" s="66" t="s">
        <v>76</v>
      </c>
      <c r="K707" s="66" t="s">
        <v>68</v>
      </c>
      <c r="L707" s="62" t="s">
        <v>1956</v>
      </c>
      <c r="M707" s="62" t="s">
        <v>1957</v>
      </c>
      <c r="N707" s="68" t="s">
        <v>1994</v>
      </c>
      <c r="O707" s="69" t="s">
        <v>1958</v>
      </c>
      <c r="P707" s="65" t="s">
        <v>1988</v>
      </c>
      <c r="Q707" s="65" t="s">
        <v>1997</v>
      </c>
      <c r="R707" s="65" t="s">
        <v>2282</v>
      </c>
      <c r="S707" s="65">
        <v>220156001</v>
      </c>
      <c r="T707" s="65" t="s">
        <v>1997</v>
      </c>
      <c r="U707" s="70" t="s">
        <v>2283</v>
      </c>
      <c r="V707" s="71"/>
      <c r="W707" s="72"/>
      <c r="X707" s="73"/>
      <c r="Y707" s="74"/>
      <c r="Z707" s="74"/>
      <c r="AA707" s="75" t="str">
        <f t="shared" si="10"/>
        <v/>
      </c>
      <c r="AB707" s="70"/>
      <c r="AC707" s="70"/>
      <c r="AD707" s="70"/>
      <c r="AE707" s="70" t="s">
        <v>2229</v>
      </c>
      <c r="AF707" s="76" t="s">
        <v>63</v>
      </c>
      <c r="AG707" s="65"/>
    </row>
    <row r="708" spans="1:33" s="78" customFormat="1" ht="50.25" customHeight="1" x14ac:dyDescent="0.25">
      <c r="A708" s="61" t="s">
        <v>1954</v>
      </c>
      <c r="B708" s="62">
        <v>93141506</v>
      </c>
      <c r="C708" s="63" t="s">
        <v>2294</v>
      </c>
      <c r="D708" s="64">
        <v>43132</v>
      </c>
      <c r="E708" s="65" t="s">
        <v>145</v>
      </c>
      <c r="F708" s="66" t="s">
        <v>220</v>
      </c>
      <c r="G708" s="65" t="s">
        <v>241</v>
      </c>
      <c r="H708" s="67">
        <v>530000000</v>
      </c>
      <c r="I708" s="67" t="e">
        <f>[5]!Tabla24[[#This Row],[Valor total estimado]]</f>
        <v>#REF!</v>
      </c>
      <c r="J708" s="66" t="s">
        <v>76</v>
      </c>
      <c r="K708" s="66" t="s">
        <v>68</v>
      </c>
      <c r="L708" s="62" t="s">
        <v>1956</v>
      </c>
      <c r="M708" s="62" t="s">
        <v>1957</v>
      </c>
      <c r="N708" s="68" t="s">
        <v>1994</v>
      </c>
      <c r="O708" s="69" t="s">
        <v>1958</v>
      </c>
      <c r="P708" s="65" t="s">
        <v>1988</v>
      </c>
      <c r="Q708" s="65" t="s">
        <v>1997</v>
      </c>
      <c r="R708" s="65" t="s">
        <v>2282</v>
      </c>
      <c r="S708" s="65">
        <v>220156001</v>
      </c>
      <c r="T708" s="65" t="s">
        <v>1997</v>
      </c>
      <c r="U708" s="70" t="s">
        <v>2283</v>
      </c>
      <c r="V708" s="71">
        <v>8209</v>
      </c>
      <c r="W708" s="72" t="s">
        <v>2295</v>
      </c>
      <c r="X708" s="73"/>
      <c r="Y708" s="74"/>
      <c r="Z708" s="74"/>
      <c r="AA708" s="75">
        <f t="shared" si="10"/>
        <v>0</v>
      </c>
      <c r="AB708" s="70"/>
      <c r="AC708" s="70"/>
      <c r="AD708" s="70"/>
      <c r="AE708" s="70" t="s">
        <v>2229</v>
      </c>
      <c r="AF708" s="76" t="s">
        <v>63</v>
      </c>
      <c r="AG708" s="65"/>
    </row>
    <row r="709" spans="1:33" s="78" customFormat="1" ht="50.25" customHeight="1" x14ac:dyDescent="0.25">
      <c r="A709" s="61" t="s">
        <v>1954</v>
      </c>
      <c r="B709" s="62">
        <v>93141506</v>
      </c>
      <c r="C709" s="63" t="s">
        <v>2296</v>
      </c>
      <c r="D709" s="64">
        <v>43132</v>
      </c>
      <c r="E709" s="65" t="s">
        <v>145</v>
      </c>
      <c r="F709" s="66" t="s">
        <v>220</v>
      </c>
      <c r="G709" s="65" t="s">
        <v>241</v>
      </c>
      <c r="H709" s="67">
        <v>355000000</v>
      </c>
      <c r="I709" s="67" t="e">
        <f>[5]!Tabla24[[#This Row],[Valor total estimado]]</f>
        <v>#REF!</v>
      </c>
      <c r="J709" s="66" t="s">
        <v>76</v>
      </c>
      <c r="K709" s="66" t="s">
        <v>68</v>
      </c>
      <c r="L709" s="62" t="s">
        <v>1956</v>
      </c>
      <c r="M709" s="62" t="s">
        <v>1957</v>
      </c>
      <c r="N709" s="68" t="s">
        <v>1994</v>
      </c>
      <c r="O709" s="69" t="s">
        <v>1958</v>
      </c>
      <c r="P709" s="65" t="s">
        <v>1988</v>
      </c>
      <c r="Q709" s="65" t="s">
        <v>1997</v>
      </c>
      <c r="R709" s="65" t="s">
        <v>2282</v>
      </c>
      <c r="S709" s="65">
        <v>220156001</v>
      </c>
      <c r="T709" s="65" t="s">
        <v>1997</v>
      </c>
      <c r="U709" s="70" t="s">
        <v>2283</v>
      </c>
      <c r="V709" s="71">
        <v>8209</v>
      </c>
      <c r="W709" s="72" t="s">
        <v>2295</v>
      </c>
      <c r="X709" s="73"/>
      <c r="Y709" s="74"/>
      <c r="Z709" s="74"/>
      <c r="AA709" s="75">
        <f t="shared" si="10"/>
        <v>0</v>
      </c>
      <c r="AB709" s="70"/>
      <c r="AC709" s="70"/>
      <c r="AD709" s="70"/>
      <c r="AE709" s="70" t="s">
        <v>2229</v>
      </c>
      <c r="AF709" s="76" t="s">
        <v>63</v>
      </c>
      <c r="AG709" s="65"/>
    </row>
    <row r="710" spans="1:33" s="78" customFormat="1" ht="50.25" customHeight="1" x14ac:dyDescent="0.25">
      <c r="A710" s="61" t="s">
        <v>1954</v>
      </c>
      <c r="B710" s="62">
        <v>86101810</v>
      </c>
      <c r="C710" s="63" t="s">
        <v>2297</v>
      </c>
      <c r="D710" s="64">
        <v>43132</v>
      </c>
      <c r="E710" s="65" t="s">
        <v>66</v>
      </c>
      <c r="F710" s="66" t="s">
        <v>220</v>
      </c>
      <c r="G710" s="65" t="s">
        <v>241</v>
      </c>
      <c r="H710" s="67">
        <v>331200000</v>
      </c>
      <c r="I710" s="67" t="e">
        <f>[5]!Tabla24[[#This Row],[Valor total estimado]]</f>
        <v>#REF!</v>
      </c>
      <c r="J710" s="66" t="s">
        <v>76</v>
      </c>
      <c r="K710" s="66" t="s">
        <v>68</v>
      </c>
      <c r="L710" s="62" t="s">
        <v>1956</v>
      </c>
      <c r="M710" s="62" t="s">
        <v>1957</v>
      </c>
      <c r="N710" s="68" t="s">
        <v>1994</v>
      </c>
      <c r="O710" s="69" t="s">
        <v>1958</v>
      </c>
      <c r="P710" s="65" t="s">
        <v>1988</v>
      </c>
      <c r="Q710" s="65" t="s">
        <v>1997</v>
      </c>
      <c r="R710" s="65" t="s">
        <v>2298</v>
      </c>
      <c r="S710" s="65">
        <v>220157001</v>
      </c>
      <c r="T710" s="65" t="s">
        <v>1997</v>
      </c>
      <c r="U710" s="70" t="s">
        <v>2299</v>
      </c>
      <c r="V710" s="71">
        <v>8184</v>
      </c>
      <c r="W710" s="72" t="s">
        <v>2300</v>
      </c>
      <c r="X710" s="73"/>
      <c r="Y710" s="74"/>
      <c r="Z710" s="74"/>
      <c r="AA710" s="75">
        <f t="shared" si="10"/>
        <v>0</v>
      </c>
      <c r="AB710" s="70"/>
      <c r="AC710" s="70"/>
      <c r="AD710" s="70"/>
      <c r="AE710" s="70" t="s">
        <v>2229</v>
      </c>
      <c r="AF710" s="76" t="s">
        <v>63</v>
      </c>
      <c r="AG710" s="65"/>
    </row>
    <row r="711" spans="1:33" s="78" customFormat="1" ht="50.25" customHeight="1" x14ac:dyDescent="0.25">
      <c r="A711" s="61" t="s">
        <v>1954</v>
      </c>
      <c r="B711" s="62">
        <v>86101810</v>
      </c>
      <c r="C711" s="63" t="s">
        <v>2301</v>
      </c>
      <c r="D711" s="64">
        <v>43101</v>
      </c>
      <c r="E711" s="65" t="s">
        <v>66</v>
      </c>
      <c r="F711" s="66" t="s">
        <v>225</v>
      </c>
      <c r="G711" s="65" t="s">
        <v>241</v>
      </c>
      <c r="H711" s="67">
        <v>25344000</v>
      </c>
      <c r="I711" s="67">
        <v>24960000</v>
      </c>
      <c r="J711" s="66" t="s">
        <v>76</v>
      </c>
      <c r="K711" s="66" t="s">
        <v>68</v>
      </c>
      <c r="L711" s="62" t="s">
        <v>1956</v>
      </c>
      <c r="M711" s="62" t="s">
        <v>1957</v>
      </c>
      <c r="N711" s="68" t="s">
        <v>1994</v>
      </c>
      <c r="O711" s="69" t="s">
        <v>1958</v>
      </c>
      <c r="P711" s="65" t="s">
        <v>1988</v>
      </c>
      <c r="Q711" s="65" t="s">
        <v>1997</v>
      </c>
      <c r="R711" s="65" t="s">
        <v>2298</v>
      </c>
      <c r="S711" s="65">
        <v>220157001</v>
      </c>
      <c r="T711" s="65" t="s">
        <v>1997</v>
      </c>
      <c r="U711" s="70" t="s">
        <v>2302</v>
      </c>
      <c r="V711" s="71">
        <v>8012</v>
      </c>
      <c r="W711" s="72" t="s">
        <v>2303</v>
      </c>
      <c r="X711" s="73">
        <v>43126</v>
      </c>
      <c r="Y711" s="74">
        <v>20180126</v>
      </c>
      <c r="Z711" s="74">
        <v>4600008022</v>
      </c>
      <c r="AA711" s="75">
        <f t="shared" si="10"/>
        <v>1</v>
      </c>
      <c r="AB711" s="70" t="s">
        <v>2289</v>
      </c>
      <c r="AC711" s="70" t="s">
        <v>61</v>
      </c>
      <c r="AD711" s="70"/>
      <c r="AE711" s="70" t="s">
        <v>2229</v>
      </c>
      <c r="AF711" s="76" t="s">
        <v>63</v>
      </c>
      <c r="AG711" s="65"/>
    </row>
    <row r="712" spans="1:33" s="78" customFormat="1" ht="50.25" customHeight="1" x14ac:dyDescent="0.25">
      <c r="A712" s="61" t="s">
        <v>1954</v>
      </c>
      <c r="B712" s="62">
        <v>80111700</v>
      </c>
      <c r="C712" s="63" t="s">
        <v>2304</v>
      </c>
      <c r="D712" s="64">
        <v>43374</v>
      </c>
      <c r="E712" s="65" t="s">
        <v>2012</v>
      </c>
      <c r="F712" s="66" t="s">
        <v>75</v>
      </c>
      <c r="G712" s="65" t="s">
        <v>241</v>
      </c>
      <c r="H712" s="67">
        <v>23232000</v>
      </c>
      <c r="I712" s="67" t="e">
        <f>[5]!Tabla24[[#This Row],[Valor total estimado]]</f>
        <v>#REF!</v>
      </c>
      <c r="J712" s="66" t="s">
        <v>76</v>
      </c>
      <c r="K712" s="66" t="s">
        <v>68</v>
      </c>
      <c r="L712" s="62" t="s">
        <v>1956</v>
      </c>
      <c r="M712" s="62" t="s">
        <v>1957</v>
      </c>
      <c r="N712" s="68" t="s">
        <v>1994</v>
      </c>
      <c r="O712" s="69" t="s">
        <v>1958</v>
      </c>
      <c r="P712" s="65" t="s">
        <v>1988</v>
      </c>
      <c r="Q712" s="65" t="s">
        <v>1997</v>
      </c>
      <c r="R712" s="65" t="s">
        <v>2298</v>
      </c>
      <c r="S712" s="65">
        <v>220157001</v>
      </c>
      <c r="T712" s="65" t="s">
        <v>1997</v>
      </c>
      <c r="U712" s="70" t="s">
        <v>2305</v>
      </c>
      <c r="V712" s="71"/>
      <c r="W712" s="72">
        <v>21977</v>
      </c>
      <c r="X712" s="73"/>
      <c r="Y712" s="74"/>
      <c r="Z712" s="74"/>
      <c r="AA712" s="75">
        <f t="shared" si="10"/>
        <v>0</v>
      </c>
      <c r="AB712" s="70"/>
      <c r="AC712" s="70"/>
      <c r="AD712" s="70"/>
      <c r="AE712" s="70" t="s">
        <v>2039</v>
      </c>
      <c r="AF712" s="76" t="s">
        <v>63</v>
      </c>
      <c r="AG712" s="65"/>
    </row>
    <row r="713" spans="1:33" s="78" customFormat="1" ht="50.25" customHeight="1" x14ac:dyDescent="0.25">
      <c r="A713" s="61" t="s">
        <v>1954</v>
      </c>
      <c r="B713" s="62">
        <v>24122004</v>
      </c>
      <c r="C713" s="63" t="s">
        <v>2306</v>
      </c>
      <c r="D713" s="64">
        <v>43252</v>
      </c>
      <c r="E713" s="65" t="s">
        <v>74</v>
      </c>
      <c r="F713" s="66" t="s">
        <v>67</v>
      </c>
      <c r="G713" s="65" t="s">
        <v>241</v>
      </c>
      <c r="H713" s="67">
        <v>8341678100</v>
      </c>
      <c r="I713" s="67">
        <v>8341678100</v>
      </c>
      <c r="J713" s="66" t="s">
        <v>76</v>
      </c>
      <c r="K713" s="66" t="s">
        <v>68</v>
      </c>
      <c r="L713" s="62" t="s">
        <v>1956</v>
      </c>
      <c r="M713" s="62" t="s">
        <v>1957</v>
      </c>
      <c r="N713" s="68" t="s">
        <v>2307</v>
      </c>
      <c r="O713" s="69" t="s">
        <v>1958</v>
      </c>
      <c r="P713" s="65"/>
      <c r="Q713" s="65"/>
      <c r="R713" s="65"/>
      <c r="S713" s="65"/>
      <c r="T713" s="65"/>
      <c r="U713" s="70"/>
      <c r="V713" s="71">
        <v>8542</v>
      </c>
      <c r="W713" s="72">
        <v>22233</v>
      </c>
      <c r="X713" s="73"/>
      <c r="Y713" s="74"/>
      <c r="Z713" s="74"/>
      <c r="AA713" s="75">
        <f t="shared" si="10"/>
        <v>0</v>
      </c>
      <c r="AB713" s="70"/>
      <c r="AC713" s="70"/>
      <c r="AD713" s="70"/>
      <c r="AE713" s="70" t="s">
        <v>2092</v>
      </c>
      <c r="AF713" s="76" t="s">
        <v>63</v>
      </c>
      <c r="AG713" s="65"/>
    </row>
    <row r="714" spans="1:33" s="78" customFormat="1" ht="50.25" customHeight="1" x14ac:dyDescent="0.25">
      <c r="A714" s="61" t="s">
        <v>1954</v>
      </c>
      <c r="B714" s="62">
        <v>55121502</v>
      </c>
      <c r="C714" s="63" t="s">
        <v>2308</v>
      </c>
      <c r="D714" s="64">
        <v>43282</v>
      </c>
      <c r="E714" s="65" t="s">
        <v>171</v>
      </c>
      <c r="F714" s="66" t="s">
        <v>47</v>
      </c>
      <c r="G714" s="65" t="s">
        <v>241</v>
      </c>
      <c r="H714" s="67">
        <v>15000000000</v>
      </c>
      <c r="I714" s="67">
        <v>15000000000</v>
      </c>
      <c r="J714" s="66" t="s">
        <v>76</v>
      </c>
      <c r="K714" s="66" t="s">
        <v>68</v>
      </c>
      <c r="L714" s="62" t="s">
        <v>1956</v>
      </c>
      <c r="M714" s="62" t="s">
        <v>1957</v>
      </c>
      <c r="N714" s="68" t="s">
        <v>1994</v>
      </c>
      <c r="O714" s="69" t="s">
        <v>1958</v>
      </c>
      <c r="P714" s="65" t="s">
        <v>1988</v>
      </c>
      <c r="Q714" s="65" t="s">
        <v>1997</v>
      </c>
      <c r="R714" s="65" t="s">
        <v>2309</v>
      </c>
      <c r="S714" s="65" t="s">
        <v>2310</v>
      </c>
      <c r="T714" s="65" t="s">
        <v>1997</v>
      </c>
      <c r="U714" s="70" t="s">
        <v>2311</v>
      </c>
      <c r="V714" s="71"/>
      <c r="W714" s="72"/>
      <c r="X714" s="73"/>
      <c r="Y714" s="74"/>
      <c r="Z714" s="74"/>
      <c r="AA714" s="75" t="str">
        <f t="shared" si="10"/>
        <v/>
      </c>
      <c r="AB714" s="70"/>
      <c r="AC714" s="70"/>
      <c r="AD714" s="70"/>
      <c r="AE714" s="70" t="s">
        <v>2098</v>
      </c>
      <c r="AF714" s="76" t="s">
        <v>63</v>
      </c>
      <c r="AG714" s="65"/>
    </row>
    <row r="715" spans="1:33" s="78" customFormat="1" ht="50.25" customHeight="1" x14ac:dyDescent="0.25">
      <c r="A715" s="61" t="s">
        <v>1954</v>
      </c>
      <c r="B715" s="62" t="s">
        <v>2312</v>
      </c>
      <c r="C715" s="63" t="s">
        <v>2313</v>
      </c>
      <c r="D715" s="64">
        <v>43221</v>
      </c>
      <c r="E715" s="65" t="s">
        <v>231</v>
      </c>
      <c r="F715" s="66" t="s">
        <v>75</v>
      </c>
      <c r="G715" s="65" t="s">
        <v>241</v>
      </c>
      <c r="H715" s="67">
        <v>5037600</v>
      </c>
      <c r="I715" s="67">
        <v>4688600</v>
      </c>
      <c r="J715" s="66" t="s">
        <v>76</v>
      </c>
      <c r="K715" s="66" t="s">
        <v>68</v>
      </c>
      <c r="L715" s="62" t="s">
        <v>1956</v>
      </c>
      <c r="M715" s="62" t="s">
        <v>1957</v>
      </c>
      <c r="N715" s="68">
        <v>3837022</v>
      </c>
      <c r="O715" s="69" t="s">
        <v>1958</v>
      </c>
      <c r="P715" s="65"/>
      <c r="Q715" s="65"/>
      <c r="R715" s="65"/>
      <c r="S715" s="65"/>
      <c r="T715" s="65"/>
      <c r="U715" s="70"/>
      <c r="V715" s="71">
        <v>8265</v>
      </c>
      <c r="W715" s="72">
        <v>21405</v>
      </c>
      <c r="X715" s="73">
        <v>43269</v>
      </c>
      <c r="Y715" s="74">
        <v>20180716</v>
      </c>
      <c r="Z715" s="74">
        <v>4600008199</v>
      </c>
      <c r="AA715" s="75">
        <f t="shared" si="10"/>
        <v>1</v>
      </c>
      <c r="AB715" s="70" t="s">
        <v>2314</v>
      </c>
      <c r="AC715" s="70" t="s">
        <v>61</v>
      </c>
      <c r="AD715" s="70"/>
      <c r="AE715" s="70" t="s">
        <v>2098</v>
      </c>
      <c r="AF715" s="76" t="s">
        <v>63</v>
      </c>
      <c r="AG715" s="65"/>
    </row>
    <row r="716" spans="1:33" s="78" customFormat="1" ht="50.25" customHeight="1" x14ac:dyDescent="0.25">
      <c r="A716" s="61" t="s">
        <v>1954</v>
      </c>
      <c r="B716" s="62">
        <v>80141604</v>
      </c>
      <c r="C716" s="63" t="s">
        <v>2315</v>
      </c>
      <c r="D716" s="64">
        <v>43101</v>
      </c>
      <c r="E716" s="65" t="s">
        <v>231</v>
      </c>
      <c r="F716" s="66" t="s">
        <v>2316</v>
      </c>
      <c r="G716" s="65" t="s">
        <v>241</v>
      </c>
      <c r="H716" s="67">
        <v>500000000</v>
      </c>
      <c r="I716" s="67">
        <v>500000000</v>
      </c>
      <c r="J716" s="66" t="s">
        <v>76</v>
      </c>
      <c r="K716" s="66" t="s">
        <v>68</v>
      </c>
      <c r="L716" s="62" t="s">
        <v>1956</v>
      </c>
      <c r="M716" s="62" t="s">
        <v>1957</v>
      </c>
      <c r="N716" s="68" t="s">
        <v>2163</v>
      </c>
      <c r="O716" s="69" t="s">
        <v>1958</v>
      </c>
      <c r="P716" s="65"/>
      <c r="Q716" s="65"/>
      <c r="R716" s="65"/>
      <c r="S716" s="65"/>
      <c r="T716" s="65"/>
      <c r="U716" s="70"/>
      <c r="V716" s="71" t="s">
        <v>2317</v>
      </c>
      <c r="W716" s="72">
        <v>20622</v>
      </c>
      <c r="X716" s="73">
        <v>43126</v>
      </c>
      <c r="Y716" s="74">
        <v>20180126</v>
      </c>
      <c r="Z716" s="74" t="s">
        <v>2318</v>
      </c>
      <c r="AA716" s="75">
        <f t="shared" ref="AA716:AA779" si="11">+IF(AND(W716="",X716="",Y716="",Z716=""),"",IF(AND(W716&lt;&gt;"",X716="",Y716="",Z716=""),0%,IF(AND(W716&lt;&gt;"",X716&lt;&gt;"",Y716="",Z716=""),33%,IF(AND(W716&lt;&gt;"",X716&lt;&gt;"",Y716&lt;&gt;"",Z716=""),66%,IF(AND(W716&lt;&gt;"",X716&lt;&gt;"",Y716&lt;&gt;"",Z716&lt;&gt;""),100%,"Información incompleta")))))</f>
        <v>1</v>
      </c>
      <c r="AB716" s="70" t="s">
        <v>2319</v>
      </c>
      <c r="AC716" s="70" t="s">
        <v>61</v>
      </c>
      <c r="AD716" s="70"/>
      <c r="AE716" s="70" t="s">
        <v>2320</v>
      </c>
      <c r="AF716" s="76" t="s">
        <v>63</v>
      </c>
      <c r="AG716" s="65"/>
    </row>
    <row r="717" spans="1:33" s="78" customFormat="1" ht="50.25" customHeight="1" x14ac:dyDescent="0.25">
      <c r="A717" s="61" t="s">
        <v>1954</v>
      </c>
      <c r="B717" s="62">
        <v>81102702</v>
      </c>
      <c r="C717" s="63" t="s">
        <v>2321</v>
      </c>
      <c r="D717" s="64">
        <v>43282</v>
      </c>
      <c r="E717" s="65" t="s">
        <v>171</v>
      </c>
      <c r="F717" s="66" t="s">
        <v>2322</v>
      </c>
      <c r="G717" s="65" t="s">
        <v>241</v>
      </c>
      <c r="H717" s="67">
        <v>394052638</v>
      </c>
      <c r="I717" s="67">
        <v>394052638</v>
      </c>
      <c r="J717" s="66" t="s">
        <v>76</v>
      </c>
      <c r="K717" s="66" t="s">
        <v>68</v>
      </c>
      <c r="L717" s="62" t="s">
        <v>1956</v>
      </c>
      <c r="M717" s="62" t="s">
        <v>1957</v>
      </c>
      <c r="N717" s="68" t="s">
        <v>2163</v>
      </c>
      <c r="O717" s="69" t="s">
        <v>1958</v>
      </c>
      <c r="P717" s="65"/>
      <c r="Q717" s="65"/>
      <c r="R717" s="65"/>
      <c r="S717" s="65"/>
      <c r="T717" s="65"/>
      <c r="U717" s="70"/>
      <c r="V717" s="71"/>
      <c r="W717" s="72">
        <v>22306</v>
      </c>
      <c r="X717" s="73"/>
      <c r="Y717" s="74"/>
      <c r="Z717" s="74"/>
      <c r="AA717" s="75">
        <f t="shared" si="11"/>
        <v>0</v>
      </c>
      <c r="AB717" s="70"/>
      <c r="AC717" s="70"/>
      <c r="AD717" s="70"/>
      <c r="AE717" s="70" t="s">
        <v>2127</v>
      </c>
      <c r="AF717" s="76" t="s">
        <v>63</v>
      </c>
      <c r="AG717" s="65"/>
    </row>
    <row r="718" spans="1:33" s="78" customFormat="1" ht="50.25" customHeight="1" x14ac:dyDescent="0.25">
      <c r="A718" s="61" t="s">
        <v>1954</v>
      </c>
      <c r="B718" s="62">
        <v>12164502</v>
      </c>
      <c r="C718" s="63" t="s">
        <v>2323</v>
      </c>
      <c r="D718" s="64">
        <v>43282</v>
      </c>
      <c r="E718" s="65" t="s">
        <v>1771</v>
      </c>
      <c r="F718" s="66" t="s">
        <v>75</v>
      </c>
      <c r="G718" s="65" t="s">
        <v>241</v>
      </c>
      <c r="H718" s="67">
        <v>45413375</v>
      </c>
      <c r="I718" s="67">
        <v>45413375</v>
      </c>
      <c r="J718" s="66" t="s">
        <v>76</v>
      </c>
      <c r="K718" s="66" t="s">
        <v>68</v>
      </c>
      <c r="L718" s="62" t="s">
        <v>1956</v>
      </c>
      <c r="M718" s="62" t="s">
        <v>1957</v>
      </c>
      <c r="N718" s="68" t="s">
        <v>2163</v>
      </c>
      <c r="O718" s="69" t="s">
        <v>1958</v>
      </c>
      <c r="P718" s="65"/>
      <c r="Q718" s="65"/>
      <c r="R718" s="65"/>
      <c r="S718" s="65"/>
      <c r="T718" s="65"/>
      <c r="U718" s="70"/>
      <c r="V718" s="71"/>
      <c r="W718" s="72">
        <v>22305</v>
      </c>
      <c r="X718" s="73"/>
      <c r="Y718" s="74"/>
      <c r="Z718" s="74"/>
      <c r="AA718" s="75">
        <f t="shared" si="11"/>
        <v>0</v>
      </c>
      <c r="AB718" s="70"/>
      <c r="AC718" s="70"/>
      <c r="AD718" s="70"/>
      <c r="AE718" s="70" t="s">
        <v>2104</v>
      </c>
      <c r="AF718" s="76" t="s">
        <v>63</v>
      </c>
      <c r="AG718" s="65"/>
    </row>
    <row r="719" spans="1:33" s="78" customFormat="1" ht="50.25" customHeight="1" x14ac:dyDescent="0.25">
      <c r="A719" s="61" t="s">
        <v>1954</v>
      </c>
      <c r="B719" s="62">
        <v>50161814</v>
      </c>
      <c r="C719" s="63" t="s">
        <v>2324</v>
      </c>
      <c r="D719" s="64">
        <v>43282</v>
      </c>
      <c r="E719" s="65" t="s">
        <v>1771</v>
      </c>
      <c r="F719" s="66" t="s">
        <v>2325</v>
      </c>
      <c r="G719" s="65" t="s">
        <v>241</v>
      </c>
      <c r="H719" s="67">
        <v>89444922</v>
      </c>
      <c r="I719" s="67">
        <v>89444922</v>
      </c>
      <c r="J719" s="66" t="s">
        <v>76</v>
      </c>
      <c r="K719" s="66" t="s">
        <v>68</v>
      </c>
      <c r="L719" s="62" t="s">
        <v>1956</v>
      </c>
      <c r="M719" s="62" t="s">
        <v>1957</v>
      </c>
      <c r="N719" s="68" t="s">
        <v>2163</v>
      </c>
      <c r="O719" s="69" t="s">
        <v>1958</v>
      </c>
      <c r="P719" s="65"/>
      <c r="Q719" s="65"/>
      <c r="R719" s="65"/>
      <c r="S719" s="65"/>
      <c r="T719" s="65"/>
      <c r="U719" s="70"/>
      <c r="V719" s="71"/>
      <c r="W719" s="72"/>
      <c r="X719" s="73"/>
      <c r="Y719" s="74"/>
      <c r="Z719" s="74"/>
      <c r="AA719" s="75" t="str">
        <f t="shared" si="11"/>
        <v/>
      </c>
      <c r="AB719" s="70"/>
      <c r="AC719" s="70"/>
      <c r="AD719" s="70"/>
      <c r="AE719" s="70" t="s">
        <v>2104</v>
      </c>
      <c r="AF719" s="76" t="s">
        <v>63</v>
      </c>
      <c r="AG719" s="65"/>
    </row>
    <row r="720" spans="1:33" s="78" customFormat="1" ht="50.25" customHeight="1" x14ac:dyDescent="0.25">
      <c r="A720" s="61" t="s">
        <v>2370</v>
      </c>
      <c r="B720" s="62">
        <v>92111502</v>
      </c>
      <c r="C720" s="63" t="s">
        <v>2326</v>
      </c>
      <c r="D720" s="64">
        <v>43101</v>
      </c>
      <c r="E720" s="65" t="s">
        <v>814</v>
      </c>
      <c r="F720" s="66" t="s">
        <v>47</v>
      </c>
      <c r="G720" s="65" t="s">
        <v>241</v>
      </c>
      <c r="H720" s="67">
        <v>338594006</v>
      </c>
      <c r="I720" s="67">
        <v>338594006</v>
      </c>
      <c r="J720" s="66" t="s">
        <v>76</v>
      </c>
      <c r="K720" s="66" t="s">
        <v>50</v>
      </c>
      <c r="L720" s="62" t="s">
        <v>2327</v>
      </c>
      <c r="M720" s="62" t="s">
        <v>243</v>
      </c>
      <c r="N720" s="68" t="s">
        <v>2328</v>
      </c>
      <c r="O720" s="69" t="s">
        <v>2329</v>
      </c>
      <c r="P720" s="65" t="s">
        <v>2330</v>
      </c>
      <c r="Q720" s="65" t="s">
        <v>2331</v>
      </c>
      <c r="R720" s="65" t="s">
        <v>2332</v>
      </c>
      <c r="S720" s="65" t="s">
        <v>2333</v>
      </c>
      <c r="T720" s="65" t="s">
        <v>2334</v>
      </c>
      <c r="U720" s="70" t="s">
        <v>2335</v>
      </c>
      <c r="V720" s="71">
        <v>7243</v>
      </c>
      <c r="W720" s="72">
        <v>17896</v>
      </c>
      <c r="X720" s="73">
        <v>42916</v>
      </c>
      <c r="Y720" s="74">
        <v>90011</v>
      </c>
      <c r="Z720" s="74">
        <v>4600006996</v>
      </c>
      <c r="AA720" s="75">
        <f t="shared" si="11"/>
        <v>1</v>
      </c>
      <c r="AB720" s="70" t="s">
        <v>2336</v>
      </c>
      <c r="AC720" s="70" t="s">
        <v>61</v>
      </c>
      <c r="AD720" s="70"/>
      <c r="AE720" s="70" t="s">
        <v>2327</v>
      </c>
      <c r="AF720" s="76" t="s">
        <v>63</v>
      </c>
      <c r="AG720" s="65" t="s">
        <v>2337</v>
      </c>
    </row>
    <row r="721" spans="1:33" s="78" customFormat="1" ht="50.25" customHeight="1" x14ac:dyDescent="0.25">
      <c r="A721" s="61" t="s">
        <v>2370</v>
      </c>
      <c r="B721" s="62">
        <v>86101810</v>
      </c>
      <c r="C721" s="63" t="s">
        <v>2338</v>
      </c>
      <c r="D721" s="64">
        <v>43160</v>
      </c>
      <c r="E721" s="65" t="s">
        <v>925</v>
      </c>
      <c r="F721" s="66" t="s">
        <v>47</v>
      </c>
      <c r="G721" s="65" t="s">
        <v>241</v>
      </c>
      <c r="H721" s="67">
        <v>300000000</v>
      </c>
      <c r="I721" s="67">
        <v>300000000</v>
      </c>
      <c r="J721" s="66" t="s">
        <v>76</v>
      </c>
      <c r="K721" s="66" t="s">
        <v>68</v>
      </c>
      <c r="L721" s="62" t="s">
        <v>2339</v>
      </c>
      <c r="M721" s="62" t="s">
        <v>243</v>
      </c>
      <c r="N721" s="68" t="s">
        <v>2340</v>
      </c>
      <c r="O721" s="69" t="s">
        <v>2341</v>
      </c>
      <c r="P721" s="65" t="s">
        <v>2342</v>
      </c>
      <c r="Q721" s="65" t="s">
        <v>2343</v>
      </c>
      <c r="R721" s="65" t="s">
        <v>2344</v>
      </c>
      <c r="S721" s="65" t="s">
        <v>2345</v>
      </c>
      <c r="T721" s="65" t="s">
        <v>2346</v>
      </c>
      <c r="U721" s="70" t="s">
        <v>2347</v>
      </c>
      <c r="V721" s="71"/>
      <c r="W721" s="72"/>
      <c r="X721" s="73"/>
      <c r="Y721" s="74"/>
      <c r="Z721" s="74"/>
      <c r="AA721" s="75" t="str">
        <f t="shared" si="11"/>
        <v/>
      </c>
      <c r="AB721" s="70"/>
      <c r="AC721" s="70"/>
      <c r="AD721" s="70"/>
      <c r="AE721" s="70" t="s">
        <v>2348</v>
      </c>
      <c r="AF721" s="76" t="s">
        <v>63</v>
      </c>
      <c r="AG721" s="65" t="s">
        <v>2337</v>
      </c>
    </row>
    <row r="722" spans="1:33" s="78" customFormat="1" ht="50.25" customHeight="1" x14ac:dyDescent="0.25">
      <c r="A722" s="61" t="s">
        <v>2370</v>
      </c>
      <c r="B722" s="62">
        <v>80141626</v>
      </c>
      <c r="C722" s="63" t="s">
        <v>2349</v>
      </c>
      <c r="D722" s="64">
        <v>43160</v>
      </c>
      <c r="E722" s="65" t="s">
        <v>2350</v>
      </c>
      <c r="F722" s="66" t="s">
        <v>47</v>
      </c>
      <c r="G722" s="65" t="s">
        <v>241</v>
      </c>
      <c r="H722" s="67">
        <v>250000000</v>
      </c>
      <c r="I722" s="67">
        <v>250000000</v>
      </c>
      <c r="J722" s="66" t="s">
        <v>76</v>
      </c>
      <c r="K722" s="66" t="s">
        <v>68</v>
      </c>
      <c r="L722" s="62" t="s">
        <v>2339</v>
      </c>
      <c r="M722" s="62" t="s">
        <v>243</v>
      </c>
      <c r="N722" s="68" t="s">
        <v>2351</v>
      </c>
      <c r="O722" s="69" t="s">
        <v>2341</v>
      </c>
      <c r="P722" s="65" t="s">
        <v>2342</v>
      </c>
      <c r="Q722" s="65" t="s">
        <v>2352</v>
      </c>
      <c r="R722" s="65" t="s">
        <v>2344</v>
      </c>
      <c r="S722" s="65" t="s">
        <v>2345</v>
      </c>
      <c r="T722" s="65" t="s">
        <v>2353</v>
      </c>
      <c r="U722" s="70" t="s">
        <v>2347</v>
      </c>
      <c r="V722" s="71"/>
      <c r="W722" s="72"/>
      <c r="X722" s="73"/>
      <c r="Y722" s="74"/>
      <c r="Z722" s="74"/>
      <c r="AA722" s="75" t="str">
        <f t="shared" si="11"/>
        <v/>
      </c>
      <c r="AB722" s="70"/>
      <c r="AC722" s="70"/>
      <c r="AD722" s="70"/>
      <c r="AE722" s="70" t="s">
        <v>2348</v>
      </c>
      <c r="AF722" s="76" t="s">
        <v>63</v>
      </c>
      <c r="AG722" s="65" t="s">
        <v>2337</v>
      </c>
    </row>
    <row r="723" spans="1:33" s="78" customFormat="1" ht="50.25" customHeight="1" x14ac:dyDescent="0.25">
      <c r="A723" s="61" t="s">
        <v>2370</v>
      </c>
      <c r="B723" s="62">
        <v>931315503</v>
      </c>
      <c r="C723" s="63" t="s">
        <v>2354</v>
      </c>
      <c r="D723" s="64">
        <v>43132</v>
      </c>
      <c r="E723" s="65" t="s">
        <v>74</v>
      </c>
      <c r="F723" s="66" t="s">
        <v>75</v>
      </c>
      <c r="G723" s="65" t="s">
        <v>241</v>
      </c>
      <c r="H723" s="67">
        <f>123965000-1724</f>
        <v>123963276</v>
      </c>
      <c r="I723" s="67">
        <f>123965000-1724</f>
        <v>123963276</v>
      </c>
      <c r="J723" s="66" t="s">
        <v>76</v>
      </c>
      <c r="K723" s="66" t="s">
        <v>68</v>
      </c>
      <c r="L723" s="62" t="s">
        <v>2339</v>
      </c>
      <c r="M723" s="62" t="s">
        <v>243</v>
      </c>
      <c r="N723" s="68" t="s">
        <v>2340</v>
      </c>
      <c r="O723" s="69" t="s">
        <v>2341</v>
      </c>
      <c r="P723" s="65" t="s">
        <v>2342</v>
      </c>
      <c r="Q723" s="65" t="s">
        <v>2355</v>
      </c>
      <c r="R723" s="65" t="s">
        <v>2344</v>
      </c>
      <c r="S723" s="65" t="s">
        <v>2345</v>
      </c>
      <c r="T723" s="65" t="s">
        <v>2356</v>
      </c>
      <c r="U723" s="70" t="s">
        <v>2347</v>
      </c>
      <c r="V723" s="71"/>
      <c r="W723" s="72"/>
      <c r="X723" s="73"/>
      <c r="Y723" s="74"/>
      <c r="Z723" s="74"/>
      <c r="AA723" s="75" t="str">
        <f t="shared" si="11"/>
        <v/>
      </c>
      <c r="AB723" s="70"/>
      <c r="AC723" s="70"/>
      <c r="AD723" s="70"/>
      <c r="AE723" s="70" t="s">
        <v>2348</v>
      </c>
      <c r="AF723" s="76" t="s">
        <v>63</v>
      </c>
      <c r="AG723" s="65" t="s">
        <v>2337</v>
      </c>
    </row>
    <row r="724" spans="1:33" s="78" customFormat="1" ht="50.25" customHeight="1" x14ac:dyDescent="0.25">
      <c r="A724" s="61" t="s">
        <v>2370</v>
      </c>
      <c r="B724" s="62">
        <v>8011504</v>
      </c>
      <c r="C724" s="63" t="s">
        <v>2357</v>
      </c>
      <c r="D724" s="64">
        <v>43313</v>
      </c>
      <c r="E724" s="65" t="s">
        <v>171</v>
      </c>
      <c r="F724" s="66" t="s">
        <v>47</v>
      </c>
      <c r="G724" s="65" t="s">
        <v>241</v>
      </c>
      <c r="H724" s="67">
        <v>140623560</v>
      </c>
      <c r="I724" s="67">
        <v>140623560</v>
      </c>
      <c r="J724" s="66" t="s">
        <v>76</v>
      </c>
      <c r="K724" s="66" t="s">
        <v>68</v>
      </c>
      <c r="L724" s="62" t="s">
        <v>2327</v>
      </c>
      <c r="M724" s="62" t="s">
        <v>243</v>
      </c>
      <c r="N724" s="68" t="s">
        <v>2328</v>
      </c>
      <c r="O724" s="69" t="s">
        <v>2329</v>
      </c>
      <c r="P724" s="65" t="s">
        <v>2330</v>
      </c>
      <c r="Q724" s="65" t="s">
        <v>2331</v>
      </c>
      <c r="R724" s="65" t="s">
        <v>2358</v>
      </c>
      <c r="S724" s="65" t="s">
        <v>2359</v>
      </c>
      <c r="T724" s="65" t="s">
        <v>2334</v>
      </c>
      <c r="U724" s="70" t="s">
        <v>2360</v>
      </c>
      <c r="V724" s="71"/>
      <c r="W724" s="72">
        <v>221854</v>
      </c>
      <c r="X724" s="73"/>
      <c r="Y724" s="74"/>
      <c r="Z724" s="74"/>
      <c r="AA724" s="75">
        <f t="shared" si="11"/>
        <v>0</v>
      </c>
      <c r="AB724" s="70" t="s">
        <v>2361</v>
      </c>
      <c r="AC724" s="70" t="s">
        <v>552</v>
      </c>
      <c r="AD724" s="70"/>
      <c r="AE724" s="70" t="s">
        <v>2362</v>
      </c>
      <c r="AF724" s="76" t="s">
        <v>63</v>
      </c>
      <c r="AG724" s="65" t="s">
        <v>2337</v>
      </c>
    </row>
    <row r="725" spans="1:33" s="78" customFormat="1" ht="50.25" customHeight="1" x14ac:dyDescent="0.25">
      <c r="A725" s="61" t="s">
        <v>2370</v>
      </c>
      <c r="B725" s="62">
        <v>8011504</v>
      </c>
      <c r="C725" s="63" t="s">
        <v>2363</v>
      </c>
      <c r="D725" s="64">
        <v>43146</v>
      </c>
      <c r="E725" s="65" t="s">
        <v>171</v>
      </c>
      <c r="F725" s="66" t="s">
        <v>47</v>
      </c>
      <c r="G725" s="65" t="s">
        <v>241</v>
      </c>
      <c r="H725" s="67">
        <v>142028438</v>
      </c>
      <c r="I725" s="67">
        <v>142028438</v>
      </c>
      <c r="J725" s="66" t="s">
        <v>76</v>
      </c>
      <c r="K725" s="66" t="s">
        <v>68</v>
      </c>
      <c r="L725" s="62" t="s">
        <v>2327</v>
      </c>
      <c r="M725" s="62" t="s">
        <v>243</v>
      </c>
      <c r="N725" s="68" t="s">
        <v>2328</v>
      </c>
      <c r="O725" s="69" t="s">
        <v>2329</v>
      </c>
      <c r="P725" s="65" t="s">
        <v>2330</v>
      </c>
      <c r="Q725" s="65" t="s">
        <v>2331</v>
      </c>
      <c r="R725" s="65" t="s">
        <v>2358</v>
      </c>
      <c r="S725" s="65" t="s">
        <v>2359</v>
      </c>
      <c r="T725" s="65" t="s">
        <v>2334</v>
      </c>
      <c r="U725" s="70" t="s">
        <v>2360</v>
      </c>
      <c r="V725" s="71"/>
      <c r="W725" s="72">
        <v>20160</v>
      </c>
      <c r="X725" s="73"/>
      <c r="Y725" s="74"/>
      <c r="Z725" s="74"/>
      <c r="AA725" s="75">
        <f t="shared" si="11"/>
        <v>0</v>
      </c>
      <c r="AB725" s="70" t="s">
        <v>2361</v>
      </c>
      <c r="AC725" s="70" t="s">
        <v>552</v>
      </c>
      <c r="AD725" s="70"/>
      <c r="AE725" s="70" t="s">
        <v>2362</v>
      </c>
      <c r="AF725" s="76" t="s">
        <v>63</v>
      </c>
      <c r="AG725" s="65" t="s">
        <v>2337</v>
      </c>
    </row>
    <row r="726" spans="1:33" s="78" customFormat="1" ht="50.25" customHeight="1" x14ac:dyDescent="0.25">
      <c r="A726" s="61" t="s">
        <v>2370</v>
      </c>
      <c r="B726" s="62">
        <v>8011504</v>
      </c>
      <c r="C726" s="63" t="s">
        <v>2363</v>
      </c>
      <c r="D726" s="64">
        <v>43146</v>
      </c>
      <c r="E726" s="65" t="s">
        <v>171</v>
      </c>
      <c r="F726" s="66" t="s">
        <v>47</v>
      </c>
      <c r="G726" s="65" t="s">
        <v>241</v>
      </c>
      <c r="H726" s="67">
        <v>66405994</v>
      </c>
      <c r="I726" s="67">
        <v>66405994</v>
      </c>
      <c r="J726" s="66" t="s">
        <v>76</v>
      </c>
      <c r="K726" s="66" t="s">
        <v>68</v>
      </c>
      <c r="L726" s="62" t="s">
        <v>2327</v>
      </c>
      <c r="M726" s="62" t="s">
        <v>243</v>
      </c>
      <c r="N726" s="68" t="s">
        <v>2328</v>
      </c>
      <c r="O726" s="69" t="s">
        <v>2329</v>
      </c>
      <c r="P726" s="65" t="s">
        <v>2330</v>
      </c>
      <c r="Q726" s="65" t="s">
        <v>2331</v>
      </c>
      <c r="R726" s="65" t="s">
        <v>2358</v>
      </c>
      <c r="S726" s="65" t="s">
        <v>2333</v>
      </c>
      <c r="T726" s="65" t="s">
        <v>2334</v>
      </c>
      <c r="U726" s="70" t="s">
        <v>2364</v>
      </c>
      <c r="V726" s="71"/>
      <c r="W726" s="72">
        <v>20159</v>
      </c>
      <c r="X726" s="73"/>
      <c r="Y726" s="74"/>
      <c r="Z726" s="74"/>
      <c r="AA726" s="75">
        <f t="shared" si="11"/>
        <v>0</v>
      </c>
      <c r="AB726" s="70" t="s">
        <v>2361</v>
      </c>
      <c r="AC726" s="70" t="s">
        <v>552</v>
      </c>
      <c r="AD726" s="70"/>
      <c r="AE726" s="70" t="s">
        <v>2362</v>
      </c>
      <c r="AF726" s="76" t="s">
        <v>63</v>
      </c>
      <c r="AG726" s="65" t="s">
        <v>2337</v>
      </c>
    </row>
    <row r="727" spans="1:33" s="78" customFormat="1" ht="50.25" customHeight="1" x14ac:dyDescent="0.25">
      <c r="A727" s="61" t="s">
        <v>2370</v>
      </c>
      <c r="B727" s="62">
        <v>80111504</v>
      </c>
      <c r="C727" s="63" t="s">
        <v>2365</v>
      </c>
      <c r="D727" s="64">
        <v>43132</v>
      </c>
      <c r="E727" s="65" t="s">
        <v>145</v>
      </c>
      <c r="F727" s="66" t="s">
        <v>47</v>
      </c>
      <c r="G727" s="65" t="s">
        <v>241</v>
      </c>
      <c r="H727" s="67">
        <v>280000000</v>
      </c>
      <c r="I727" s="67">
        <v>280000000</v>
      </c>
      <c r="J727" s="66" t="s">
        <v>76</v>
      </c>
      <c r="K727" s="66" t="s">
        <v>68</v>
      </c>
      <c r="L727" s="62" t="s">
        <v>2339</v>
      </c>
      <c r="M727" s="62" t="s">
        <v>243</v>
      </c>
      <c r="N727" s="68" t="s">
        <v>2340</v>
      </c>
      <c r="O727" s="69" t="s">
        <v>2341</v>
      </c>
      <c r="P727" s="65" t="s">
        <v>2366</v>
      </c>
      <c r="Q727" s="65" t="s">
        <v>2367</v>
      </c>
      <c r="R727" s="65" t="s">
        <v>2368</v>
      </c>
      <c r="S727" s="65"/>
      <c r="T727" s="65" t="s">
        <v>2369</v>
      </c>
      <c r="U727" s="70" t="s">
        <v>2370</v>
      </c>
      <c r="V727" s="71">
        <v>8011504</v>
      </c>
      <c r="W727" s="72" t="s">
        <v>2363</v>
      </c>
      <c r="X727" s="73">
        <v>43146</v>
      </c>
      <c r="Y727" s="74" t="s">
        <v>171</v>
      </c>
      <c r="Z727" s="74" t="s">
        <v>47</v>
      </c>
      <c r="AA727" s="75">
        <f t="shared" si="11"/>
        <v>1</v>
      </c>
      <c r="AB727" s="70">
        <v>142028438</v>
      </c>
      <c r="AC727" s="70">
        <v>142028438</v>
      </c>
      <c r="AD727" s="70" t="s">
        <v>76</v>
      </c>
      <c r="AE727" s="70" t="s">
        <v>68</v>
      </c>
      <c r="AF727" s="76" t="s">
        <v>2327</v>
      </c>
      <c r="AG727" s="65" t="s">
        <v>243</v>
      </c>
    </row>
    <row r="728" spans="1:33" s="78" customFormat="1" ht="50.25" customHeight="1" x14ac:dyDescent="0.25">
      <c r="A728" s="61" t="s">
        <v>2370</v>
      </c>
      <c r="B728" s="62" t="s">
        <v>2371</v>
      </c>
      <c r="C728" s="63" t="s">
        <v>2372</v>
      </c>
      <c r="D728" s="64">
        <v>43101</v>
      </c>
      <c r="E728" s="65" t="s">
        <v>74</v>
      </c>
      <c r="F728" s="66" t="s">
        <v>2373</v>
      </c>
      <c r="G728" s="65" t="s">
        <v>241</v>
      </c>
      <c r="H728" s="67">
        <v>713286000</v>
      </c>
      <c r="I728" s="67">
        <v>713286000</v>
      </c>
      <c r="J728" s="66" t="s">
        <v>76</v>
      </c>
      <c r="K728" s="66" t="s">
        <v>68</v>
      </c>
      <c r="L728" s="62" t="s">
        <v>2327</v>
      </c>
      <c r="M728" s="62" t="s">
        <v>243</v>
      </c>
      <c r="N728" s="68" t="s">
        <v>2328</v>
      </c>
      <c r="O728" s="69" t="s">
        <v>243</v>
      </c>
      <c r="P728" s="65" t="s">
        <v>2330</v>
      </c>
      <c r="Q728" s="65" t="s">
        <v>2374</v>
      </c>
      <c r="R728" s="65" t="s">
        <v>2344</v>
      </c>
      <c r="S728" s="65" t="s">
        <v>2375</v>
      </c>
      <c r="T728" s="65" t="s">
        <v>2376</v>
      </c>
      <c r="U728" s="70"/>
      <c r="V728" s="71"/>
      <c r="W728" s="72"/>
      <c r="X728" s="73"/>
      <c r="Y728" s="74"/>
      <c r="Z728" s="74"/>
      <c r="AA728" s="75" t="str">
        <f t="shared" si="11"/>
        <v/>
      </c>
      <c r="AB728" s="70"/>
      <c r="AC728" s="70"/>
      <c r="AD728" s="70"/>
      <c r="AE728" s="70" t="s">
        <v>2327</v>
      </c>
      <c r="AF728" s="76" t="s">
        <v>63</v>
      </c>
      <c r="AG728" s="65" t="s">
        <v>2337</v>
      </c>
    </row>
    <row r="729" spans="1:33" s="78" customFormat="1" ht="50.25" customHeight="1" x14ac:dyDescent="0.25">
      <c r="A729" s="61" t="s">
        <v>2377</v>
      </c>
      <c r="B729" s="62">
        <v>81112204</v>
      </c>
      <c r="C729" s="63" t="s">
        <v>2378</v>
      </c>
      <c r="D729" s="64">
        <v>42842</v>
      </c>
      <c r="E729" s="65" t="s">
        <v>736</v>
      </c>
      <c r="F729" s="66" t="s">
        <v>138</v>
      </c>
      <c r="G729" s="65" t="s">
        <v>241</v>
      </c>
      <c r="H729" s="67">
        <v>178835618</v>
      </c>
      <c r="I729" s="67">
        <v>121907618</v>
      </c>
      <c r="J729" s="66" t="s">
        <v>49</v>
      </c>
      <c r="K729" s="66" t="s">
        <v>50</v>
      </c>
      <c r="L729" s="62" t="s">
        <v>2379</v>
      </c>
      <c r="M729" s="62" t="s">
        <v>2380</v>
      </c>
      <c r="N729" s="68" t="s">
        <v>2381</v>
      </c>
      <c r="O729" s="69" t="s">
        <v>2382</v>
      </c>
      <c r="P729" s="65" t="s">
        <v>2383</v>
      </c>
      <c r="Q729" s="65" t="s">
        <v>2384</v>
      </c>
      <c r="R729" s="65" t="s">
        <v>2385</v>
      </c>
      <c r="S729" s="65" t="s">
        <v>2386</v>
      </c>
      <c r="T729" s="65" t="s">
        <v>2384</v>
      </c>
      <c r="U729" s="70" t="s">
        <v>2384</v>
      </c>
      <c r="V729" s="71">
        <v>6373</v>
      </c>
      <c r="W729" s="72">
        <v>6373</v>
      </c>
      <c r="X729" s="73">
        <v>42821</v>
      </c>
      <c r="Y729" s="74" t="s">
        <v>2387</v>
      </c>
      <c r="Z729" s="74">
        <v>4600006653</v>
      </c>
      <c r="AA729" s="75">
        <f t="shared" si="11"/>
        <v>1</v>
      </c>
      <c r="AB729" s="70" t="s">
        <v>2388</v>
      </c>
      <c r="AC729" s="70" t="s">
        <v>61</v>
      </c>
      <c r="AD729" s="70"/>
      <c r="AE729" s="70" t="s">
        <v>2379</v>
      </c>
      <c r="AF729" s="76" t="s">
        <v>63</v>
      </c>
      <c r="AG729" s="65" t="s">
        <v>1210</v>
      </c>
    </row>
    <row r="730" spans="1:33" s="78" customFormat="1" ht="50.25" customHeight="1" x14ac:dyDescent="0.25">
      <c r="A730" s="61" t="s">
        <v>2377</v>
      </c>
      <c r="B730" s="62">
        <v>78141500</v>
      </c>
      <c r="C730" s="63" t="s">
        <v>2389</v>
      </c>
      <c r="D730" s="64">
        <v>42887</v>
      </c>
      <c r="E730" s="65" t="s">
        <v>145</v>
      </c>
      <c r="F730" s="66" t="s">
        <v>903</v>
      </c>
      <c r="G730" s="65" t="s">
        <v>241</v>
      </c>
      <c r="H730" s="67">
        <v>30000000</v>
      </c>
      <c r="I730" s="67">
        <v>30000000</v>
      </c>
      <c r="J730" s="66" t="s">
        <v>49</v>
      </c>
      <c r="K730" s="66" t="s">
        <v>50</v>
      </c>
      <c r="L730" s="62" t="s">
        <v>2390</v>
      </c>
      <c r="M730" s="62" t="s">
        <v>2391</v>
      </c>
      <c r="N730" s="68" t="s">
        <v>2392</v>
      </c>
      <c r="O730" s="69" t="s">
        <v>2393</v>
      </c>
      <c r="P730" s="65"/>
      <c r="Q730" s="65" t="s">
        <v>2394</v>
      </c>
      <c r="R730" s="65" t="s">
        <v>2394</v>
      </c>
      <c r="S730" s="65" t="s">
        <v>68</v>
      </c>
      <c r="T730" s="65"/>
      <c r="U730" s="70"/>
      <c r="V730" s="71">
        <v>8129</v>
      </c>
      <c r="W730" s="72">
        <v>21007</v>
      </c>
      <c r="X730" s="73">
        <v>43552</v>
      </c>
      <c r="Y730" s="74"/>
      <c r="Z730" s="74"/>
      <c r="AA730" s="75">
        <f t="shared" si="11"/>
        <v>0.33</v>
      </c>
      <c r="AB730" s="70" t="s">
        <v>2395</v>
      </c>
      <c r="AC730" s="70"/>
      <c r="AD730" s="70" t="s">
        <v>2396</v>
      </c>
      <c r="AE730" s="70" t="s">
        <v>2390</v>
      </c>
      <c r="AF730" s="76" t="s">
        <v>63</v>
      </c>
      <c r="AG730" s="65" t="s">
        <v>1210</v>
      </c>
    </row>
    <row r="731" spans="1:33" s="78" customFormat="1" ht="50.25" customHeight="1" x14ac:dyDescent="0.25">
      <c r="A731" s="61" t="s">
        <v>2377</v>
      </c>
      <c r="B731" s="62">
        <v>78141500</v>
      </c>
      <c r="C731" s="63" t="s">
        <v>2397</v>
      </c>
      <c r="D731" s="64">
        <v>43252</v>
      </c>
      <c r="E731" s="65" t="s">
        <v>74</v>
      </c>
      <c r="F731" s="66" t="s">
        <v>903</v>
      </c>
      <c r="G731" s="65" t="s">
        <v>241</v>
      </c>
      <c r="H731" s="67">
        <v>60000000</v>
      </c>
      <c r="I731" s="67">
        <v>60000000</v>
      </c>
      <c r="J731" s="66" t="s">
        <v>76</v>
      </c>
      <c r="K731" s="66" t="s">
        <v>68</v>
      </c>
      <c r="L731" s="62" t="s">
        <v>2390</v>
      </c>
      <c r="M731" s="62" t="s">
        <v>2391</v>
      </c>
      <c r="N731" s="68" t="s">
        <v>2392</v>
      </c>
      <c r="O731" s="69" t="s">
        <v>2393</v>
      </c>
      <c r="P731" s="65"/>
      <c r="Q731" s="65" t="s">
        <v>2394</v>
      </c>
      <c r="R731" s="65" t="s">
        <v>2394</v>
      </c>
      <c r="S731" s="65" t="s">
        <v>68</v>
      </c>
      <c r="T731" s="65"/>
      <c r="U731" s="70"/>
      <c r="V731" s="71"/>
      <c r="W731" s="72"/>
      <c r="X731" s="73"/>
      <c r="Y731" s="74"/>
      <c r="Z731" s="74"/>
      <c r="AA731" s="75" t="str">
        <f t="shared" si="11"/>
        <v/>
      </c>
      <c r="AB731" s="70"/>
      <c r="AC731" s="70"/>
      <c r="AD731" s="70" t="s">
        <v>2398</v>
      </c>
      <c r="AE731" s="70" t="s">
        <v>2390</v>
      </c>
      <c r="AF731" s="76" t="s">
        <v>63</v>
      </c>
      <c r="AG731" s="65" t="s">
        <v>1210</v>
      </c>
    </row>
    <row r="732" spans="1:33" s="78" customFormat="1" ht="50.25" customHeight="1" x14ac:dyDescent="0.25">
      <c r="A732" s="61" t="s">
        <v>2377</v>
      </c>
      <c r="B732" s="62">
        <v>50111500</v>
      </c>
      <c r="C732" s="63" t="s">
        <v>2399</v>
      </c>
      <c r="D732" s="64">
        <v>43221</v>
      </c>
      <c r="E732" s="65" t="s">
        <v>145</v>
      </c>
      <c r="F732" s="66" t="s">
        <v>2400</v>
      </c>
      <c r="G732" s="65" t="s">
        <v>588</v>
      </c>
      <c r="H732" s="67">
        <v>70000000</v>
      </c>
      <c r="I732" s="67">
        <v>20000000</v>
      </c>
      <c r="J732" s="66" t="s">
        <v>49</v>
      </c>
      <c r="K732" s="66" t="s">
        <v>50</v>
      </c>
      <c r="L732" s="62" t="s">
        <v>2390</v>
      </c>
      <c r="M732" s="62" t="s">
        <v>2391</v>
      </c>
      <c r="N732" s="68" t="s">
        <v>2401</v>
      </c>
      <c r="O732" s="69" t="s">
        <v>2393</v>
      </c>
      <c r="P732" s="65"/>
      <c r="Q732" s="65" t="s">
        <v>2394</v>
      </c>
      <c r="R732" s="65" t="s">
        <v>2394</v>
      </c>
      <c r="S732" s="65" t="s">
        <v>68</v>
      </c>
      <c r="T732" s="65"/>
      <c r="U732" s="70"/>
      <c r="V732" s="71"/>
      <c r="W732" s="72"/>
      <c r="X732" s="73"/>
      <c r="Y732" s="74"/>
      <c r="Z732" s="74"/>
      <c r="AA732" s="75" t="str">
        <f t="shared" si="11"/>
        <v/>
      </c>
      <c r="AB732" s="70"/>
      <c r="AC732" s="70"/>
      <c r="AD732" s="70" t="s">
        <v>2402</v>
      </c>
      <c r="AE732" s="70" t="s">
        <v>2390</v>
      </c>
      <c r="AF732" s="76" t="s">
        <v>63</v>
      </c>
      <c r="AG732" s="65" t="s">
        <v>1210</v>
      </c>
    </row>
    <row r="733" spans="1:33" s="78" customFormat="1" ht="50.25" customHeight="1" x14ac:dyDescent="0.25">
      <c r="A733" s="61" t="s">
        <v>2377</v>
      </c>
      <c r="B733" s="62">
        <v>93151500</v>
      </c>
      <c r="C733" s="63" t="s">
        <v>2403</v>
      </c>
      <c r="D733" s="64">
        <v>42917</v>
      </c>
      <c r="E733" s="65" t="s">
        <v>74</v>
      </c>
      <c r="F733" s="66" t="s">
        <v>47</v>
      </c>
      <c r="G733" s="65" t="s">
        <v>588</v>
      </c>
      <c r="H733" s="67">
        <v>300000000</v>
      </c>
      <c r="I733" s="67">
        <v>300000000</v>
      </c>
      <c r="J733" s="66" t="s">
        <v>76</v>
      </c>
      <c r="K733" s="66" t="s">
        <v>68</v>
      </c>
      <c r="L733" s="62" t="s">
        <v>2404</v>
      </c>
      <c r="M733" s="62" t="s">
        <v>2405</v>
      </c>
      <c r="N733" s="68" t="s">
        <v>2406</v>
      </c>
      <c r="O733" s="69" t="s">
        <v>2407</v>
      </c>
      <c r="P733" s="65" t="s">
        <v>2408</v>
      </c>
      <c r="Q733" s="65" t="s">
        <v>2409</v>
      </c>
      <c r="R733" s="65"/>
      <c r="S733" s="65" t="s">
        <v>2410</v>
      </c>
      <c r="T733" s="65"/>
      <c r="U733" s="70"/>
      <c r="V733" s="71"/>
      <c r="W733" s="72"/>
      <c r="X733" s="73"/>
      <c r="Y733" s="74"/>
      <c r="Z733" s="74"/>
      <c r="AA733" s="75" t="str">
        <f t="shared" si="11"/>
        <v/>
      </c>
      <c r="AB733" s="70"/>
      <c r="AC733" s="70"/>
      <c r="AD733" s="70"/>
      <c r="AE733" s="70" t="s">
        <v>2404</v>
      </c>
      <c r="AF733" s="76" t="s">
        <v>63</v>
      </c>
      <c r="AG733" s="65" t="s">
        <v>1210</v>
      </c>
    </row>
    <row r="734" spans="1:33" s="78" customFormat="1" ht="50.25" customHeight="1" x14ac:dyDescent="0.25">
      <c r="A734" s="61" t="s">
        <v>2377</v>
      </c>
      <c r="B734" s="62">
        <v>93151500</v>
      </c>
      <c r="C734" s="63" t="s">
        <v>2411</v>
      </c>
      <c r="D734" s="64">
        <v>43282</v>
      </c>
      <c r="E734" s="65" t="s">
        <v>171</v>
      </c>
      <c r="F734" s="66" t="s">
        <v>47</v>
      </c>
      <c r="G734" s="65" t="s">
        <v>588</v>
      </c>
      <c r="H734" s="67">
        <v>129060293</v>
      </c>
      <c r="I734" s="67">
        <v>129060293</v>
      </c>
      <c r="J734" s="66" t="s">
        <v>76</v>
      </c>
      <c r="K734" s="66" t="s">
        <v>68</v>
      </c>
      <c r="L734" s="62" t="s">
        <v>2404</v>
      </c>
      <c r="M734" s="62" t="s">
        <v>2412</v>
      </c>
      <c r="N734" s="68" t="s">
        <v>2413</v>
      </c>
      <c r="O734" s="69" t="s">
        <v>2407</v>
      </c>
      <c r="P734" s="65" t="s">
        <v>2414</v>
      </c>
      <c r="Q734" s="65" t="s">
        <v>2415</v>
      </c>
      <c r="R734" s="65" t="s">
        <v>2414</v>
      </c>
      <c r="S734" s="65" t="s">
        <v>2416</v>
      </c>
      <c r="T734" s="65"/>
      <c r="U734" s="70"/>
      <c r="V734" s="71"/>
      <c r="W734" s="72"/>
      <c r="X734" s="73"/>
      <c r="Y734" s="74"/>
      <c r="Z734" s="74"/>
      <c r="AA734" s="75" t="str">
        <f t="shared" si="11"/>
        <v/>
      </c>
      <c r="AB734" s="70"/>
      <c r="AC734" s="70"/>
      <c r="AD734" s="70"/>
      <c r="AE734" s="70" t="s">
        <v>2404</v>
      </c>
      <c r="AF734" s="76" t="s">
        <v>63</v>
      </c>
      <c r="AG734" s="65" t="s">
        <v>1210</v>
      </c>
    </row>
    <row r="735" spans="1:33" s="78" customFormat="1" ht="50.25" customHeight="1" x14ac:dyDescent="0.25">
      <c r="A735" s="61" t="s">
        <v>2377</v>
      </c>
      <c r="B735" s="62">
        <v>92101500</v>
      </c>
      <c r="C735" s="63" t="s">
        <v>2417</v>
      </c>
      <c r="D735" s="64">
        <v>42941</v>
      </c>
      <c r="E735" s="65" t="s">
        <v>855</v>
      </c>
      <c r="F735" s="66" t="s">
        <v>81</v>
      </c>
      <c r="G735" s="65" t="s">
        <v>588</v>
      </c>
      <c r="H735" s="67">
        <v>469908333</v>
      </c>
      <c r="I735" s="67">
        <v>156636111</v>
      </c>
      <c r="J735" s="66" t="s">
        <v>49</v>
      </c>
      <c r="K735" s="66" t="s">
        <v>50</v>
      </c>
      <c r="L735" s="62" t="s">
        <v>2379</v>
      </c>
      <c r="M735" s="62" t="s">
        <v>2380</v>
      </c>
      <c r="N735" s="68" t="s">
        <v>2418</v>
      </c>
      <c r="O735" s="69"/>
      <c r="P735" s="65" t="s">
        <v>2383</v>
      </c>
      <c r="Q735" s="65" t="s">
        <v>2419</v>
      </c>
      <c r="R735" s="65" t="s">
        <v>2420</v>
      </c>
      <c r="S735" s="65" t="s">
        <v>2421</v>
      </c>
      <c r="T735" s="65" t="s">
        <v>2419</v>
      </c>
      <c r="U735" s="70" t="s">
        <v>2419</v>
      </c>
      <c r="V735" s="71">
        <v>6434</v>
      </c>
      <c r="W735" s="72">
        <v>6434</v>
      </c>
      <c r="X735" s="73">
        <v>42930</v>
      </c>
      <c r="Y735" s="74"/>
      <c r="Z735" s="74">
        <v>4600007048</v>
      </c>
      <c r="AA735" s="75" t="str">
        <f t="shared" si="11"/>
        <v>Información incompleta</v>
      </c>
      <c r="AB735" s="70" t="s">
        <v>2422</v>
      </c>
      <c r="AC735" s="70" t="s">
        <v>61</v>
      </c>
      <c r="AD735" s="70"/>
      <c r="AE735" s="70" t="s">
        <v>2379</v>
      </c>
      <c r="AF735" s="76" t="s">
        <v>63</v>
      </c>
      <c r="AG735" s="65" t="s">
        <v>1210</v>
      </c>
    </row>
    <row r="736" spans="1:33" s="78" customFormat="1" ht="50.25" customHeight="1" x14ac:dyDescent="0.25">
      <c r="A736" s="61" t="s">
        <v>2377</v>
      </c>
      <c r="B736" s="62" t="s">
        <v>2423</v>
      </c>
      <c r="C736" s="63" t="s">
        <v>2424</v>
      </c>
      <c r="D736" s="64">
        <v>43191</v>
      </c>
      <c r="E736" s="65" t="s">
        <v>925</v>
      </c>
      <c r="F736" s="66" t="s">
        <v>150</v>
      </c>
      <c r="G736" s="65" t="s">
        <v>588</v>
      </c>
      <c r="H736" s="67">
        <v>2900000000</v>
      </c>
      <c r="I736" s="67">
        <v>2900000000</v>
      </c>
      <c r="J736" s="66" t="s">
        <v>76</v>
      </c>
      <c r="K736" s="66" t="s">
        <v>68</v>
      </c>
      <c r="L736" s="62" t="s">
        <v>2425</v>
      </c>
      <c r="M736" s="62" t="s">
        <v>2412</v>
      </c>
      <c r="N736" s="68" t="s">
        <v>2426</v>
      </c>
      <c r="O736" s="69" t="s">
        <v>2427</v>
      </c>
      <c r="P736" s="65" t="s">
        <v>2428</v>
      </c>
      <c r="Q736" s="65" t="s">
        <v>2429</v>
      </c>
      <c r="R736" s="65" t="s">
        <v>2430</v>
      </c>
      <c r="S736" s="65" t="s">
        <v>2431</v>
      </c>
      <c r="T736" s="65" t="s">
        <v>2429</v>
      </c>
      <c r="U736" s="70" t="s">
        <v>2432</v>
      </c>
      <c r="V736" s="71"/>
      <c r="W736" s="72"/>
      <c r="X736" s="73"/>
      <c r="Y736" s="74"/>
      <c r="Z736" s="74"/>
      <c r="AA736" s="75" t="str">
        <f t="shared" si="11"/>
        <v/>
      </c>
      <c r="AB736" s="70"/>
      <c r="AC736" s="70"/>
      <c r="AD736" s="70"/>
      <c r="AE736" s="70" t="s">
        <v>2425</v>
      </c>
      <c r="AF736" s="76" t="s">
        <v>63</v>
      </c>
      <c r="AG736" s="65" t="s">
        <v>1210</v>
      </c>
    </row>
    <row r="737" spans="1:33" s="78" customFormat="1" ht="50.25" customHeight="1" x14ac:dyDescent="0.25">
      <c r="A737" s="61" t="s">
        <v>2377</v>
      </c>
      <c r="B737" s="62" t="s">
        <v>2433</v>
      </c>
      <c r="C737" s="63" t="s">
        <v>2434</v>
      </c>
      <c r="D737" s="64">
        <v>43049</v>
      </c>
      <c r="E737" s="65" t="s">
        <v>145</v>
      </c>
      <c r="F737" s="66" t="s">
        <v>903</v>
      </c>
      <c r="G737" s="65" t="s">
        <v>588</v>
      </c>
      <c r="H737" s="67">
        <v>1500000000</v>
      </c>
      <c r="I737" s="67">
        <v>1000000000</v>
      </c>
      <c r="J737" s="66" t="s">
        <v>49</v>
      </c>
      <c r="K737" s="66" t="s">
        <v>50</v>
      </c>
      <c r="L737" s="62" t="s">
        <v>2425</v>
      </c>
      <c r="M737" s="62" t="s">
        <v>2412</v>
      </c>
      <c r="N737" s="68" t="s">
        <v>2426</v>
      </c>
      <c r="O737" s="69" t="s">
        <v>2427</v>
      </c>
      <c r="P737" s="65" t="s">
        <v>2428</v>
      </c>
      <c r="Q737" s="65" t="s">
        <v>2435</v>
      </c>
      <c r="R737" s="65" t="s">
        <v>2436</v>
      </c>
      <c r="S737" s="65" t="s">
        <v>2437</v>
      </c>
      <c r="T737" s="65" t="s">
        <v>2435</v>
      </c>
      <c r="U737" s="70"/>
      <c r="V737" s="71">
        <v>7730</v>
      </c>
      <c r="W737" s="72">
        <v>7730</v>
      </c>
      <c r="X737" s="73">
        <v>43033</v>
      </c>
      <c r="Y737" s="74" t="s">
        <v>2438</v>
      </c>
      <c r="Z737" s="74">
        <v>4600007716</v>
      </c>
      <c r="AA737" s="75">
        <f t="shared" si="11"/>
        <v>1</v>
      </c>
      <c r="AB737" s="70" t="s">
        <v>2439</v>
      </c>
      <c r="AC737" s="70" t="s">
        <v>61</v>
      </c>
      <c r="AD737" s="70"/>
      <c r="AE737" s="70" t="s">
        <v>2425</v>
      </c>
      <c r="AF737" s="76" t="s">
        <v>63</v>
      </c>
      <c r="AG737" s="65" t="s">
        <v>1210</v>
      </c>
    </row>
    <row r="738" spans="1:33" s="78" customFormat="1" ht="50.25" customHeight="1" x14ac:dyDescent="0.25">
      <c r="A738" s="61" t="s">
        <v>2377</v>
      </c>
      <c r="B738" s="62" t="s">
        <v>2433</v>
      </c>
      <c r="C738" s="63" t="s">
        <v>2440</v>
      </c>
      <c r="D738" s="64">
        <v>43282</v>
      </c>
      <c r="E738" s="65" t="s">
        <v>74</v>
      </c>
      <c r="F738" s="66" t="s">
        <v>903</v>
      </c>
      <c r="G738" s="65" t="s">
        <v>588</v>
      </c>
      <c r="H738" s="67">
        <v>500000000</v>
      </c>
      <c r="I738" s="67">
        <v>500000000</v>
      </c>
      <c r="J738" s="66" t="s">
        <v>76</v>
      </c>
      <c r="K738" s="66" t="s">
        <v>68</v>
      </c>
      <c r="L738" s="62" t="s">
        <v>2425</v>
      </c>
      <c r="M738" s="62" t="s">
        <v>2412</v>
      </c>
      <c r="N738" s="68" t="s">
        <v>2426</v>
      </c>
      <c r="O738" s="69" t="s">
        <v>2427</v>
      </c>
      <c r="P738" s="65" t="s">
        <v>2428</v>
      </c>
      <c r="Q738" s="65" t="s">
        <v>2435</v>
      </c>
      <c r="R738" s="65" t="s">
        <v>2436</v>
      </c>
      <c r="S738" s="65" t="s">
        <v>2437</v>
      </c>
      <c r="T738" s="65" t="s">
        <v>2435</v>
      </c>
      <c r="U738" s="70"/>
      <c r="V738" s="71"/>
      <c r="W738" s="72"/>
      <c r="X738" s="73"/>
      <c r="Y738" s="74"/>
      <c r="Z738" s="74"/>
      <c r="AA738" s="75" t="str">
        <f t="shared" si="11"/>
        <v/>
      </c>
      <c r="AB738" s="70"/>
      <c r="AC738" s="70"/>
      <c r="AD738" s="70"/>
      <c r="AE738" s="70" t="s">
        <v>2425</v>
      </c>
      <c r="AF738" s="76" t="s">
        <v>63</v>
      </c>
      <c r="AG738" s="65" t="s">
        <v>1210</v>
      </c>
    </row>
    <row r="739" spans="1:33" s="78" customFormat="1" ht="50.25" customHeight="1" x14ac:dyDescent="0.25">
      <c r="A739" s="61" t="s">
        <v>2377</v>
      </c>
      <c r="B739" s="62">
        <v>92111800</v>
      </c>
      <c r="C739" s="63" t="s">
        <v>2441</v>
      </c>
      <c r="D739" s="64">
        <v>43049</v>
      </c>
      <c r="E739" s="65" t="s">
        <v>145</v>
      </c>
      <c r="F739" s="66" t="s">
        <v>903</v>
      </c>
      <c r="G739" s="65" t="s">
        <v>588</v>
      </c>
      <c r="H739" s="67">
        <v>240000000</v>
      </c>
      <c r="I739" s="67">
        <v>200000000</v>
      </c>
      <c r="J739" s="66" t="s">
        <v>49</v>
      </c>
      <c r="K739" s="66" t="s">
        <v>50</v>
      </c>
      <c r="L739" s="62" t="s">
        <v>2425</v>
      </c>
      <c r="M739" s="62" t="s">
        <v>2412</v>
      </c>
      <c r="N739" s="68" t="s">
        <v>2426</v>
      </c>
      <c r="O739" s="69" t="s">
        <v>2427</v>
      </c>
      <c r="P739" s="65" t="s">
        <v>2428</v>
      </c>
      <c r="Q739" s="65" t="s">
        <v>2435</v>
      </c>
      <c r="R739" s="65" t="s">
        <v>2436</v>
      </c>
      <c r="S739" s="65" t="s">
        <v>2442</v>
      </c>
      <c r="T739" s="65" t="s">
        <v>2435</v>
      </c>
      <c r="U739" s="70"/>
      <c r="V739" s="71">
        <v>7751</v>
      </c>
      <c r="W739" s="72">
        <v>7751</v>
      </c>
      <c r="X739" s="73">
        <v>43033</v>
      </c>
      <c r="Y739" s="74" t="s">
        <v>2443</v>
      </c>
      <c r="Z739" s="74">
        <v>4600007830</v>
      </c>
      <c r="AA739" s="75">
        <f t="shared" si="11"/>
        <v>1</v>
      </c>
      <c r="AB739" s="70" t="s">
        <v>2444</v>
      </c>
      <c r="AC739" s="70" t="s">
        <v>61</v>
      </c>
      <c r="AD739" s="70"/>
      <c r="AE739" s="70" t="s">
        <v>2425</v>
      </c>
      <c r="AF739" s="76" t="s">
        <v>63</v>
      </c>
      <c r="AG739" s="65" t="s">
        <v>1210</v>
      </c>
    </row>
    <row r="740" spans="1:33" s="78" customFormat="1" ht="50.25" customHeight="1" x14ac:dyDescent="0.25">
      <c r="A740" s="61" t="s">
        <v>2377</v>
      </c>
      <c r="B740" s="62">
        <v>92111800</v>
      </c>
      <c r="C740" s="63" t="s">
        <v>2441</v>
      </c>
      <c r="D740" s="64">
        <v>43313</v>
      </c>
      <c r="E740" s="65" t="s">
        <v>171</v>
      </c>
      <c r="F740" s="66" t="s">
        <v>903</v>
      </c>
      <c r="G740" s="65" t="s">
        <v>588</v>
      </c>
      <c r="H740" s="67">
        <v>100000000</v>
      </c>
      <c r="I740" s="67">
        <v>100000000</v>
      </c>
      <c r="J740" s="66" t="s">
        <v>76</v>
      </c>
      <c r="K740" s="66" t="s">
        <v>68</v>
      </c>
      <c r="L740" s="62" t="s">
        <v>2425</v>
      </c>
      <c r="M740" s="62" t="s">
        <v>2412</v>
      </c>
      <c r="N740" s="68" t="s">
        <v>2426</v>
      </c>
      <c r="O740" s="69" t="s">
        <v>2427</v>
      </c>
      <c r="P740" s="65" t="s">
        <v>2428</v>
      </c>
      <c r="Q740" s="65" t="s">
        <v>2435</v>
      </c>
      <c r="R740" s="65" t="s">
        <v>2436</v>
      </c>
      <c r="S740" s="65" t="s">
        <v>2442</v>
      </c>
      <c r="T740" s="65" t="s">
        <v>2435</v>
      </c>
      <c r="U740" s="70"/>
      <c r="V740" s="71"/>
      <c r="W740" s="72"/>
      <c r="X740" s="73"/>
      <c r="Y740" s="74"/>
      <c r="Z740" s="74"/>
      <c r="AA740" s="75" t="str">
        <f t="shared" si="11"/>
        <v/>
      </c>
      <c r="AB740" s="70"/>
      <c r="AC740" s="70"/>
      <c r="AD740" s="70"/>
      <c r="AE740" s="70" t="s">
        <v>2425</v>
      </c>
      <c r="AF740" s="76" t="s">
        <v>63</v>
      </c>
      <c r="AG740" s="65" t="s">
        <v>1210</v>
      </c>
    </row>
    <row r="741" spans="1:33" s="78" customFormat="1" ht="50.25" customHeight="1" x14ac:dyDescent="0.25">
      <c r="A741" s="61" t="s">
        <v>2377</v>
      </c>
      <c r="B741" s="62"/>
      <c r="C741" s="63" t="s">
        <v>2445</v>
      </c>
      <c r="D741" s="64">
        <v>43132</v>
      </c>
      <c r="E741" s="65" t="s">
        <v>145</v>
      </c>
      <c r="F741" s="66" t="s">
        <v>2446</v>
      </c>
      <c r="G741" s="65" t="s">
        <v>588</v>
      </c>
      <c r="H741" s="67">
        <v>173000000</v>
      </c>
      <c r="I741" s="67">
        <v>173000000</v>
      </c>
      <c r="J741" s="66" t="s">
        <v>76</v>
      </c>
      <c r="K741" s="66" t="s">
        <v>68</v>
      </c>
      <c r="L741" s="62" t="s">
        <v>2425</v>
      </c>
      <c r="M741" s="62" t="s">
        <v>2412</v>
      </c>
      <c r="N741" s="68" t="s">
        <v>2426</v>
      </c>
      <c r="O741" s="69" t="s">
        <v>2427</v>
      </c>
      <c r="P741" s="65" t="s">
        <v>2428</v>
      </c>
      <c r="Q741" s="65" t="s">
        <v>2435</v>
      </c>
      <c r="R741" s="65" t="s">
        <v>2436</v>
      </c>
      <c r="S741" s="65" t="s">
        <v>2442</v>
      </c>
      <c r="T741" s="65" t="s">
        <v>2435</v>
      </c>
      <c r="U741" s="70"/>
      <c r="V741" s="71"/>
      <c r="W741" s="72"/>
      <c r="X741" s="73"/>
      <c r="Y741" s="74"/>
      <c r="Z741" s="74"/>
      <c r="AA741" s="75" t="str">
        <f t="shared" si="11"/>
        <v/>
      </c>
      <c r="AB741" s="70"/>
      <c r="AC741" s="70"/>
      <c r="AD741" s="70"/>
      <c r="AE741" s="70" t="s">
        <v>2425</v>
      </c>
      <c r="AF741" s="76" t="s">
        <v>63</v>
      </c>
      <c r="AG741" s="65" t="s">
        <v>1210</v>
      </c>
    </row>
    <row r="742" spans="1:33" s="78" customFormat="1" ht="50.25" customHeight="1" x14ac:dyDescent="0.25">
      <c r="A742" s="61" t="s">
        <v>2377</v>
      </c>
      <c r="B742" s="62" t="s">
        <v>2423</v>
      </c>
      <c r="C742" s="63" t="s">
        <v>2447</v>
      </c>
      <c r="D742" s="64">
        <v>42859</v>
      </c>
      <c r="E742" s="65" t="s">
        <v>674</v>
      </c>
      <c r="F742" s="66" t="s">
        <v>47</v>
      </c>
      <c r="G742" s="65" t="s">
        <v>588</v>
      </c>
      <c r="H742" s="67">
        <v>9019927066</v>
      </c>
      <c r="I742" s="67">
        <v>1000000000</v>
      </c>
      <c r="J742" s="66" t="s">
        <v>49</v>
      </c>
      <c r="K742" s="66" t="s">
        <v>50</v>
      </c>
      <c r="L742" s="62" t="s">
        <v>2425</v>
      </c>
      <c r="M742" s="62" t="s">
        <v>2412</v>
      </c>
      <c r="N742" s="68" t="s">
        <v>2426</v>
      </c>
      <c r="O742" s="69" t="s">
        <v>2427</v>
      </c>
      <c r="P742" s="65" t="s">
        <v>2428</v>
      </c>
      <c r="Q742" s="65" t="s">
        <v>2429</v>
      </c>
      <c r="R742" s="65" t="s">
        <v>2430</v>
      </c>
      <c r="S742" s="65" t="s">
        <v>2442</v>
      </c>
      <c r="T742" s="65" t="s">
        <v>2429</v>
      </c>
      <c r="U742" s="70" t="s">
        <v>2432</v>
      </c>
      <c r="V742" s="71">
        <v>6718</v>
      </c>
      <c r="W742" s="72">
        <v>6718</v>
      </c>
      <c r="X742" s="73">
        <v>42821</v>
      </c>
      <c r="Y742" s="74" t="s">
        <v>2448</v>
      </c>
      <c r="Z742" s="74">
        <v>4600006649</v>
      </c>
      <c r="AA742" s="75">
        <f t="shared" si="11"/>
        <v>1</v>
      </c>
      <c r="AB742" s="70" t="s">
        <v>2449</v>
      </c>
      <c r="AC742" s="70" t="s">
        <v>61</v>
      </c>
      <c r="AD742" s="70"/>
      <c r="AE742" s="70" t="s">
        <v>2425</v>
      </c>
      <c r="AF742" s="76" t="s">
        <v>63</v>
      </c>
      <c r="AG742" s="65" t="s">
        <v>1210</v>
      </c>
    </row>
    <row r="743" spans="1:33" s="78" customFormat="1" ht="50.25" customHeight="1" x14ac:dyDescent="0.25">
      <c r="A743" s="61" t="s">
        <v>2377</v>
      </c>
      <c r="B743" s="62">
        <v>15101500</v>
      </c>
      <c r="C743" s="63" t="s">
        <v>2450</v>
      </c>
      <c r="D743" s="64">
        <v>42902</v>
      </c>
      <c r="E743" s="65" t="s">
        <v>852</v>
      </c>
      <c r="F743" s="66" t="s">
        <v>67</v>
      </c>
      <c r="G743" s="65" t="s">
        <v>588</v>
      </c>
      <c r="H743" s="67">
        <v>1420000000</v>
      </c>
      <c r="I743" s="67">
        <v>200000000</v>
      </c>
      <c r="J743" s="66" t="s">
        <v>49</v>
      </c>
      <c r="K743" s="66" t="s">
        <v>50</v>
      </c>
      <c r="L743" s="62" t="s">
        <v>2425</v>
      </c>
      <c r="M743" s="62" t="s">
        <v>2412</v>
      </c>
      <c r="N743" s="68" t="s">
        <v>2426</v>
      </c>
      <c r="O743" s="69" t="s">
        <v>2427</v>
      </c>
      <c r="P743" s="65" t="s">
        <v>2428</v>
      </c>
      <c r="Q743" s="65" t="s">
        <v>2435</v>
      </c>
      <c r="R743" s="65" t="s">
        <v>2436</v>
      </c>
      <c r="S743" s="65" t="s">
        <v>2437</v>
      </c>
      <c r="T743" s="65" t="s">
        <v>2435</v>
      </c>
      <c r="U743" s="70" t="s">
        <v>2451</v>
      </c>
      <c r="V743" s="71">
        <v>7032</v>
      </c>
      <c r="W743" s="72">
        <v>7032</v>
      </c>
      <c r="X743" s="73">
        <v>42902</v>
      </c>
      <c r="Y743" s="74" t="s">
        <v>2452</v>
      </c>
      <c r="Z743" s="74">
        <v>4600006924</v>
      </c>
      <c r="AA743" s="75">
        <f t="shared" si="11"/>
        <v>1</v>
      </c>
      <c r="AB743" s="70" t="s">
        <v>2453</v>
      </c>
      <c r="AC743" s="70" t="s">
        <v>61</v>
      </c>
      <c r="AD743" s="70"/>
      <c r="AE743" s="70" t="s">
        <v>2425</v>
      </c>
      <c r="AF743" s="76" t="s">
        <v>63</v>
      </c>
      <c r="AG743" s="65" t="s">
        <v>1210</v>
      </c>
    </row>
    <row r="744" spans="1:33" s="78" customFormat="1" ht="50.25" customHeight="1" x14ac:dyDescent="0.25">
      <c r="A744" s="61" t="s">
        <v>2377</v>
      </c>
      <c r="B744" s="62">
        <v>15101500</v>
      </c>
      <c r="C744" s="63" t="s">
        <v>2454</v>
      </c>
      <c r="D744" s="64">
        <v>43132</v>
      </c>
      <c r="E744" s="65" t="s">
        <v>145</v>
      </c>
      <c r="F744" s="66" t="s">
        <v>67</v>
      </c>
      <c r="G744" s="65" t="s">
        <v>588</v>
      </c>
      <c r="H744" s="67">
        <v>1000000000</v>
      </c>
      <c r="I744" s="67">
        <v>1000000000</v>
      </c>
      <c r="J744" s="66" t="s">
        <v>76</v>
      </c>
      <c r="K744" s="66" t="s">
        <v>68</v>
      </c>
      <c r="L744" s="62" t="s">
        <v>2425</v>
      </c>
      <c r="M744" s="62" t="s">
        <v>2412</v>
      </c>
      <c r="N744" s="68" t="s">
        <v>2426</v>
      </c>
      <c r="O744" s="69" t="s">
        <v>2427</v>
      </c>
      <c r="P744" s="65" t="s">
        <v>2428</v>
      </c>
      <c r="Q744" s="65" t="s">
        <v>2435</v>
      </c>
      <c r="R744" s="65" t="s">
        <v>2436</v>
      </c>
      <c r="S744" s="65" t="s">
        <v>2442</v>
      </c>
      <c r="T744" s="65" t="s">
        <v>2435</v>
      </c>
      <c r="U744" s="70" t="s">
        <v>2451</v>
      </c>
      <c r="V744" s="71"/>
      <c r="W744" s="72"/>
      <c r="X744" s="73"/>
      <c r="Y744" s="74"/>
      <c r="Z744" s="74"/>
      <c r="AA744" s="75" t="str">
        <f t="shared" si="11"/>
        <v/>
      </c>
      <c r="AB744" s="70"/>
      <c r="AC744" s="70"/>
      <c r="AD744" s="70"/>
      <c r="AE744" s="70" t="s">
        <v>2425</v>
      </c>
      <c r="AF744" s="76" t="s">
        <v>63</v>
      </c>
      <c r="AG744" s="65" t="s">
        <v>1210</v>
      </c>
    </row>
    <row r="745" spans="1:33" s="78" customFormat="1" ht="50.25" customHeight="1" x14ac:dyDescent="0.25">
      <c r="A745" s="61" t="s">
        <v>2377</v>
      </c>
      <c r="B745" s="62">
        <v>25101500</v>
      </c>
      <c r="C745" s="63" t="s">
        <v>2455</v>
      </c>
      <c r="D745" s="64">
        <v>43160</v>
      </c>
      <c r="E745" s="65" t="s">
        <v>852</v>
      </c>
      <c r="F745" s="66" t="s">
        <v>236</v>
      </c>
      <c r="G745" s="65" t="s">
        <v>588</v>
      </c>
      <c r="H745" s="67">
        <v>2052971138</v>
      </c>
      <c r="I745" s="67">
        <v>2052971138</v>
      </c>
      <c r="J745" s="66" t="s">
        <v>76</v>
      </c>
      <c r="K745" s="66" t="s">
        <v>68</v>
      </c>
      <c r="L745" s="62" t="s">
        <v>2425</v>
      </c>
      <c r="M745" s="62" t="s">
        <v>2412</v>
      </c>
      <c r="N745" s="68" t="s">
        <v>2426</v>
      </c>
      <c r="O745" s="69" t="s">
        <v>2427</v>
      </c>
      <c r="P745" s="65" t="s">
        <v>2428</v>
      </c>
      <c r="Q745" s="65" t="s">
        <v>2435</v>
      </c>
      <c r="R745" s="65" t="s">
        <v>2436</v>
      </c>
      <c r="S745" s="65" t="s">
        <v>2442</v>
      </c>
      <c r="T745" s="65" t="s">
        <v>2456</v>
      </c>
      <c r="U745" s="70" t="s">
        <v>2457</v>
      </c>
      <c r="V745" s="71"/>
      <c r="W745" s="72"/>
      <c r="X745" s="73"/>
      <c r="Y745" s="74"/>
      <c r="Z745" s="74"/>
      <c r="AA745" s="75" t="str">
        <f t="shared" si="11"/>
        <v/>
      </c>
      <c r="AB745" s="70"/>
      <c r="AC745" s="70"/>
      <c r="AD745" s="70"/>
      <c r="AE745" s="70" t="s">
        <v>2425</v>
      </c>
      <c r="AF745" s="76" t="s">
        <v>63</v>
      </c>
      <c r="AG745" s="65" t="s">
        <v>1210</v>
      </c>
    </row>
    <row r="746" spans="1:33" s="78" customFormat="1" ht="50.25" customHeight="1" x14ac:dyDescent="0.25">
      <c r="A746" s="61" t="s">
        <v>2377</v>
      </c>
      <c r="B746" s="62">
        <v>92101700</v>
      </c>
      <c r="C746" s="63" t="s">
        <v>2458</v>
      </c>
      <c r="D746" s="64">
        <v>43221</v>
      </c>
      <c r="E746" s="65" t="s">
        <v>855</v>
      </c>
      <c r="F746" s="66" t="s">
        <v>2459</v>
      </c>
      <c r="G746" s="65" t="s">
        <v>588</v>
      </c>
      <c r="H746" s="67">
        <v>685763241</v>
      </c>
      <c r="I746" s="67">
        <v>228000000</v>
      </c>
      <c r="J746" s="66" t="s">
        <v>49</v>
      </c>
      <c r="K746" s="66" t="s">
        <v>50</v>
      </c>
      <c r="L746" s="62" t="s">
        <v>2460</v>
      </c>
      <c r="M746" s="62" t="s">
        <v>2461</v>
      </c>
      <c r="N746" s="68" t="s">
        <v>2462</v>
      </c>
      <c r="O746" s="69" t="s">
        <v>2463</v>
      </c>
      <c r="P746" s="65" t="s">
        <v>2464</v>
      </c>
      <c r="Q746" s="65" t="s">
        <v>2465</v>
      </c>
      <c r="R746" s="65" t="s">
        <v>2464</v>
      </c>
      <c r="S746" s="65" t="s">
        <v>2466</v>
      </c>
      <c r="T746" s="65" t="s">
        <v>2465</v>
      </c>
      <c r="U746" s="70"/>
      <c r="V746" s="71">
        <v>6863</v>
      </c>
      <c r="W746" s="72">
        <v>6863</v>
      </c>
      <c r="X746" s="73"/>
      <c r="Y746" s="74" t="s">
        <v>2467</v>
      </c>
      <c r="Z746" s="74">
        <v>4600006749</v>
      </c>
      <c r="AA746" s="75" t="str">
        <f t="shared" si="11"/>
        <v>Información incompleta</v>
      </c>
      <c r="AB746" s="70" t="s">
        <v>2468</v>
      </c>
      <c r="AC746" s="70" t="s">
        <v>61</v>
      </c>
      <c r="AD746" s="70"/>
      <c r="AE746" s="70" t="s">
        <v>2460</v>
      </c>
      <c r="AF746" s="76" t="s">
        <v>63</v>
      </c>
      <c r="AG746" s="65" t="s">
        <v>1210</v>
      </c>
    </row>
    <row r="747" spans="1:33" s="78" customFormat="1" ht="50.25" customHeight="1" x14ac:dyDescent="0.25">
      <c r="A747" s="61" t="s">
        <v>2377</v>
      </c>
      <c r="B747" s="62">
        <v>83111600</v>
      </c>
      <c r="C747" s="63" t="s">
        <v>2469</v>
      </c>
      <c r="D747" s="64">
        <v>43049</v>
      </c>
      <c r="E747" s="65" t="s">
        <v>145</v>
      </c>
      <c r="F747" s="66" t="s">
        <v>97</v>
      </c>
      <c r="G747" s="65" t="s">
        <v>588</v>
      </c>
      <c r="H747" s="67">
        <v>23500000</v>
      </c>
      <c r="I747" s="67">
        <v>19000000</v>
      </c>
      <c r="J747" s="66" t="s">
        <v>49</v>
      </c>
      <c r="K747" s="66" t="s">
        <v>50</v>
      </c>
      <c r="L747" s="62" t="s">
        <v>2425</v>
      </c>
      <c r="M747" s="62" t="s">
        <v>2412</v>
      </c>
      <c r="N747" s="68" t="s">
        <v>2426</v>
      </c>
      <c r="O747" s="69" t="s">
        <v>2427</v>
      </c>
      <c r="P747" s="65" t="s">
        <v>2428</v>
      </c>
      <c r="Q747" s="65" t="s">
        <v>2470</v>
      </c>
      <c r="R747" s="65" t="s">
        <v>2471</v>
      </c>
      <c r="S747" s="65" t="s">
        <v>2437</v>
      </c>
      <c r="T747" s="65" t="s">
        <v>2472</v>
      </c>
      <c r="U747" s="70"/>
      <c r="V747" s="71">
        <v>7729</v>
      </c>
      <c r="W747" s="72">
        <v>7729</v>
      </c>
      <c r="X747" s="73">
        <v>43033</v>
      </c>
      <c r="Y747" s="74" t="s">
        <v>2473</v>
      </c>
      <c r="Z747" s="74">
        <v>4600007647</v>
      </c>
      <c r="AA747" s="75">
        <f t="shared" si="11"/>
        <v>1</v>
      </c>
      <c r="AB747" s="70" t="s">
        <v>2474</v>
      </c>
      <c r="AC747" s="70" t="s">
        <v>61</v>
      </c>
      <c r="AD747" s="70"/>
      <c r="AE747" s="70" t="s">
        <v>2425</v>
      </c>
      <c r="AF747" s="76" t="s">
        <v>63</v>
      </c>
      <c r="AG747" s="65" t="s">
        <v>1210</v>
      </c>
    </row>
    <row r="748" spans="1:33" s="78" customFormat="1" ht="50.25" customHeight="1" x14ac:dyDescent="0.25">
      <c r="A748" s="61" t="s">
        <v>2377</v>
      </c>
      <c r="B748" s="62">
        <v>50111500</v>
      </c>
      <c r="C748" s="63" t="s">
        <v>2475</v>
      </c>
      <c r="D748" s="64">
        <v>43252</v>
      </c>
      <c r="E748" s="65" t="s">
        <v>2155</v>
      </c>
      <c r="F748" s="66" t="s">
        <v>2400</v>
      </c>
      <c r="G748" s="65" t="s">
        <v>588</v>
      </c>
      <c r="H748" s="67">
        <v>70000000</v>
      </c>
      <c r="I748" s="67">
        <v>70000000</v>
      </c>
      <c r="J748" s="66" t="s">
        <v>76</v>
      </c>
      <c r="K748" s="66" t="s">
        <v>68</v>
      </c>
      <c r="L748" s="62" t="s">
        <v>2390</v>
      </c>
      <c r="M748" s="62" t="s">
        <v>2391</v>
      </c>
      <c r="N748" s="68" t="s">
        <v>2401</v>
      </c>
      <c r="O748" s="69" t="s">
        <v>2393</v>
      </c>
      <c r="P748" s="65"/>
      <c r="Q748" s="65" t="s">
        <v>2394</v>
      </c>
      <c r="R748" s="65" t="s">
        <v>2394</v>
      </c>
      <c r="S748" s="65" t="s">
        <v>68</v>
      </c>
      <c r="T748" s="65"/>
      <c r="U748" s="70"/>
      <c r="V748" s="71"/>
      <c r="W748" s="72"/>
      <c r="X748" s="73"/>
      <c r="Y748" s="74"/>
      <c r="Z748" s="74"/>
      <c r="AA748" s="75" t="str">
        <f t="shared" si="11"/>
        <v/>
      </c>
      <c r="AB748" s="70"/>
      <c r="AC748" s="70"/>
      <c r="AD748" s="70" t="s">
        <v>2402</v>
      </c>
      <c r="AE748" s="70" t="s">
        <v>2390</v>
      </c>
      <c r="AF748" s="76" t="s">
        <v>63</v>
      </c>
      <c r="AG748" s="65" t="s">
        <v>1210</v>
      </c>
    </row>
    <row r="749" spans="1:33" s="78" customFormat="1" ht="50.25" customHeight="1" x14ac:dyDescent="0.25">
      <c r="A749" s="61" t="s">
        <v>2377</v>
      </c>
      <c r="B749" s="62">
        <v>86101700</v>
      </c>
      <c r="C749" s="63" t="s">
        <v>2476</v>
      </c>
      <c r="D749" s="64">
        <v>43132</v>
      </c>
      <c r="E749" s="65" t="s">
        <v>925</v>
      </c>
      <c r="F749" s="66" t="s">
        <v>220</v>
      </c>
      <c r="G749" s="65" t="s">
        <v>588</v>
      </c>
      <c r="H749" s="67">
        <v>282921422</v>
      </c>
      <c r="I749" s="67">
        <v>282921422</v>
      </c>
      <c r="J749" s="66" t="s">
        <v>76</v>
      </c>
      <c r="K749" s="66" t="s">
        <v>68</v>
      </c>
      <c r="L749" s="62" t="s">
        <v>2460</v>
      </c>
      <c r="M749" s="62" t="s">
        <v>2461</v>
      </c>
      <c r="N749" s="68" t="s">
        <v>2462</v>
      </c>
      <c r="O749" s="69" t="s">
        <v>2463</v>
      </c>
      <c r="P749" s="65" t="s">
        <v>2477</v>
      </c>
      <c r="Q749" s="65" t="s">
        <v>2478</v>
      </c>
      <c r="R749" s="65" t="s">
        <v>2477</v>
      </c>
      <c r="S749" s="65" t="s">
        <v>2479</v>
      </c>
      <c r="T749" s="65" t="s">
        <v>2478</v>
      </c>
      <c r="U749" s="70"/>
      <c r="V749" s="71"/>
      <c r="W749" s="72"/>
      <c r="X749" s="73"/>
      <c r="Y749" s="74"/>
      <c r="Z749" s="74"/>
      <c r="AA749" s="75" t="str">
        <f t="shared" si="11"/>
        <v/>
      </c>
      <c r="AB749" s="70"/>
      <c r="AC749" s="70"/>
      <c r="AD749" s="70"/>
      <c r="AE749" s="70" t="s">
        <v>2460</v>
      </c>
      <c r="AF749" s="76" t="s">
        <v>63</v>
      </c>
      <c r="AG749" s="65" t="s">
        <v>1210</v>
      </c>
    </row>
    <row r="750" spans="1:33" s="78" customFormat="1" ht="50.25" customHeight="1" x14ac:dyDescent="0.25">
      <c r="A750" s="61" t="s">
        <v>2377</v>
      </c>
      <c r="B750" s="62">
        <v>44100000</v>
      </c>
      <c r="C750" s="63" t="s">
        <v>2480</v>
      </c>
      <c r="D750" s="64">
        <v>43132</v>
      </c>
      <c r="E750" s="65" t="s">
        <v>2481</v>
      </c>
      <c r="F750" s="66" t="s">
        <v>67</v>
      </c>
      <c r="G750" s="65" t="s">
        <v>588</v>
      </c>
      <c r="H750" s="67">
        <v>481949000</v>
      </c>
      <c r="I750" s="67">
        <v>481949000</v>
      </c>
      <c r="J750" s="66" t="s">
        <v>76</v>
      </c>
      <c r="K750" s="66" t="s">
        <v>68</v>
      </c>
      <c r="L750" s="62" t="s">
        <v>2379</v>
      </c>
      <c r="M750" s="62" t="s">
        <v>2380</v>
      </c>
      <c r="N750" s="68" t="s">
        <v>2418</v>
      </c>
      <c r="O750" s="69" t="s">
        <v>2382</v>
      </c>
      <c r="P750" s="65" t="s">
        <v>2482</v>
      </c>
      <c r="Q750" s="65" t="s">
        <v>2483</v>
      </c>
      <c r="R750" s="65" t="s">
        <v>2385</v>
      </c>
      <c r="S750" s="65" t="s">
        <v>2484</v>
      </c>
      <c r="T750" s="65" t="s">
        <v>2419</v>
      </c>
      <c r="U750" s="70" t="s">
        <v>2419</v>
      </c>
      <c r="V750" s="71"/>
      <c r="W750" s="72"/>
      <c r="X750" s="73"/>
      <c r="Y750" s="74"/>
      <c r="Z750" s="74"/>
      <c r="AA750" s="75" t="str">
        <f t="shared" si="11"/>
        <v/>
      </c>
      <c r="AB750" s="70"/>
      <c r="AC750" s="70"/>
      <c r="AD750" s="70"/>
      <c r="AE750" s="70" t="s">
        <v>2379</v>
      </c>
      <c r="AF750" s="76" t="s">
        <v>63</v>
      </c>
      <c r="AG750" s="65" t="s">
        <v>1210</v>
      </c>
    </row>
    <row r="751" spans="1:33" s="78" customFormat="1" ht="50.25" customHeight="1" x14ac:dyDescent="0.25">
      <c r="A751" s="61" t="s">
        <v>2377</v>
      </c>
      <c r="B751" s="62">
        <v>83111600</v>
      </c>
      <c r="C751" s="63" t="s">
        <v>2485</v>
      </c>
      <c r="D751" s="64">
        <v>43344</v>
      </c>
      <c r="E751" s="65" t="s">
        <v>918</v>
      </c>
      <c r="F751" s="66" t="s">
        <v>97</v>
      </c>
      <c r="G751" s="65" t="s">
        <v>588</v>
      </c>
      <c r="H751" s="67">
        <v>10000000</v>
      </c>
      <c r="I751" s="67">
        <v>10000000</v>
      </c>
      <c r="J751" s="66" t="s">
        <v>76</v>
      </c>
      <c r="K751" s="66" t="s">
        <v>68</v>
      </c>
      <c r="L751" s="62" t="s">
        <v>2425</v>
      </c>
      <c r="M751" s="62" t="s">
        <v>2412</v>
      </c>
      <c r="N751" s="68" t="s">
        <v>2426</v>
      </c>
      <c r="O751" s="69" t="s">
        <v>2427</v>
      </c>
      <c r="P751" s="65" t="s">
        <v>2428</v>
      </c>
      <c r="Q751" s="65" t="s">
        <v>2486</v>
      </c>
      <c r="R751" s="65" t="s">
        <v>2436</v>
      </c>
      <c r="S751" s="65" t="s">
        <v>2437</v>
      </c>
      <c r="T751" s="65" t="s">
        <v>2486</v>
      </c>
      <c r="U751" s="70"/>
      <c r="V751" s="71"/>
      <c r="W751" s="72"/>
      <c r="X751" s="73"/>
      <c r="Y751" s="74"/>
      <c r="Z751" s="74"/>
      <c r="AA751" s="75" t="str">
        <f t="shared" si="11"/>
        <v/>
      </c>
      <c r="AB751" s="70"/>
      <c r="AC751" s="70"/>
      <c r="AD751" s="70"/>
      <c r="AE751" s="70" t="s">
        <v>2425</v>
      </c>
      <c r="AF751" s="76" t="s">
        <v>63</v>
      </c>
      <c r="AG751" s="65" t="s">
        <v>1210</v>
      </c>
    </row>
    <row r="752" spans="1:33" s="78" customFormat="1" ht="50.25" customHeight="1" x14ac:dyDescent="0.25">
      <c r="A752" s="61" t="s">
        <v>2377</v>
      </c>
      <c r="B752" s="62">
        <v>92121900</v>
      </c>
      <c r="C752" s="63" t="s">
        <v>2487</v>
      </c>
      <c r="D752" s="64"/>
      <c r="E752" s="65" t="s">
        <v>171</v>
      </c>
      <c r="F752" s="66" t="s">
        <v>67</v>
      </c>
      <c r="G752" s="65" t="s">
        <v>588</v>
      </c>
      <c r="H752" s="67">
        <v>400000000</v>
      </c>
      <c r="I752" s="67">
        <v>400000000</v>
      </c>
      <c r="J752" s="66" t="s">
        <v>76</v>
      </c>
      <c r="K752" s="66" t="s">
        <v>68</v>
      </c>
      <c r="L752" s="62" t="s">
        <v>2425</v>
      </c>
      <c r="M752" s="62" t="s">
        <v>2412</v>
      </c>
      <c r="N752" s="68" t="s">
        <v>2426</v>
      </c>
      <c r="O752" s="69" t="s">
        <v>2427</v>
      </c>
      <c r="P752" s="65" t="s">
        <v>2428</v>
      </c>
      <c r="Q752" s="65" t="s">
        <v>2435</v>
      </c>
      <c r="R752" s="65" t="s">
        <v>2436</v>
      </c>
      <c r="S752" s="65" t="s">
        <v>2442</v>
      </c>
      <c r="T752" s="65" t="s">
        <v>2435</v>
      </c>
      <c r="U752" s="70"/>
      <c r="V752" s="71"/>
      <c r="W752" s="72"/>
      <c r="X752" s="73"/>
      <c r="Y752" s="74"/>
      <c r="Z752" s="74"/>
      <c r="AA752" s="75" t="str">
        <f t="shared" si="11"/>
        <v/>
      </c>
      <c r="AB752" s="70"/>
      <c r="AC752" s="70"/>
      <c r="AD752" s="70"/>
      <c r="AE752" s="70" t="s">
        <v>2425</v>
      </c>
      <c r="AF752" s="76" t="s">
        <v>63</v>
      </c>
      <c r="AG752" s="65" t="s">
        <v>1210</v>
      </c>
    </row>
    <row r="753" spans="1:33" s="78" customFormat="1" ht="50.25" customHeight="1" x14ac:dyDescent="0.25">
      <c r="A753" s="61" t="s">
        <v>2377</v>
      </c>
      <c r="B753" s="62">
        <v>93151500</v>
      </c>
      <c r="C753" s="63" t="s">
        <v>2488</v>
      </c>
      <c r="D753" s="64">
        <v>42908</v>
      </c>
      <c r="E753" s="65" t="s">
        <v>2489</v>
      </c>
      <c r="F753" s="66" t="s">
        <v>47</v>
      </c>
      <c r="G753" s="65" t="s">
        <v>588</v>
      </c>
      <c r="H753" s="67">
        <v>1639500000</v>
      </c>
      <c r="I753" s="67">
        <v>350000000</v>
      </c>
      <c r="J753" s="66" t="s">
        <v>49</v>
      </c>
      <c r="K753" s="66" t="s">
        <v>50</v>
      </c>
      <c r="L753" s="62" t="s">
        <v>2404</v>
      </c>
      <c r="M753" s="62" t="s">
        <v>2405</v>
      </c>
      <c r="N753" s="68" t="s">
        <v>2406</v>
      </c>
      <c r="O753" s="69" t="s">
        <v>2407</v>
      </c>
      <c r="P753" s="65"/>
      <c r="Q753" s="65"/>
      <c r="R753" s="65"/>
      <c r="S753" s="65" t="s">
        <v>2490</v>
      </c>
      <c r="T753" s="65"/>
      <c r="U753" s="70"/>
      <c r="V753" s="71">
        <v>7158</v>
      </c>
      <c r="W753" s="72">
        <v>7158</v>
      </c>
      <c r="X753" s="73">
        <v>42906</v>
      </c>
      <c r="Y753" s="74" t="s">
        <v>2491</v>
      </c>
      <c r="Z753" s="74">
        <v>46000006932</v>
      </c>
      <c r="AA753" s="75">
        <f t="shared" si="11"/>
        <v>1</v>
      </c>
      <c r="AB753" s="70" t="s">
        <v>2492</v>
      </c>
      <c r="AC753" s="70" t="s">
        <v>61</v>
      </c>
      <c r="AD753" s="70"/>
      <c r="AE753" s="70" t="s">
        <v>2404</v>
      </c>
      <c r="AF753" s="76" t="s">
        <v>63</v>
      </c>
      <c r="AG753" s="65" t="s">
        <v>1210</v>
      </c>
    </row>
    <row r="754" spans="1:33" s="78" customFormat="1" ht="50.25" customHeight="1" x14ac:dyDescent="0.25">
      <c r="A754" s="61" t="s">
        <v>2377</v>
      </c>
      <c r="B754" s="62">
        <v>93151500</v>
      </c>
      <c r="C754" s="63" t="s">
        <v>2493</v>
      </c>
      <c r="D754" s="64">
        <v>42908</v>
      </c>
      <c r="E754" s="65" t="s">
        <v>2489</v>
      </c>
      <c r="F754" s="66" t="s">
        <v>47</v>
      </c>
      <c r="G754" s="65" t="s">
        <v>588</v>
      </c>
      <c r="H754" s="67">
        <v>1639500000</v>
      </c>
      <c r="I754" s="67">
        <v>187500000</v>
      </c>
      <c r="J754" s="66" t="s">
        <v>49</v>
      </c>
      <c r="K754" s="66" t="s">
        <v>50</v>
      </c>
      <c r="L754" s="62" t="s">
        <v>2404</v>
      </c>
      <c r="M754" s="62" t="s">
        <v>2405</v>
      </c>
      <c r="N754" s="68" t="s">
        <v>2406</v>
      </c>
      <c r="O754" s="69" t="s">
        <v>2407</v>
      </c>
      <c r="P754" s="65"/>
      <c r="Q754" s="65"/>
      <c r="R754" s="65"/>
      <c r="S754" s="65" t="s">
        <v>2494</v>
      </c>
      <c r="T754" s="65"/>
      <c r="U754" s="70"/>
      <c r="V754" s="71">
        <v>7158</v>
      </c>
      <c r="W754" s="72">
        <v>7158</v>
      </c>
      <c r="X754" s="73">
        <v>42906</v>
      </c>
      <c r="Y754" s="74" t="s">
        <v>2491</v>
      </c>
      <c r="Z754" s="74">
        <v>46000006932</v>
      </c>
      <c r="AA754" s="75">
        <f t="shared" si="11"/>
        <v>1</v>
      </c>
      <c r="AB754" s="70" t="s">
        <v>2492</v>
      </c>
      <c r="AC754" s="70" t="s">
        <v>61</v>
      </c>
      <c r="AD754" s="70"/>
      <c r="AE754" s="70" t="s">
        <v>2404</v>
      </c>
      <c r="AF754" s="76" t="s">
        <v>63</v>
      </c>
      <c r="AG754" s="65" t="s">
        <v>1210</v>
      </c>
    </row>
    <row r="755" spans="1:33" s="78" customFormat="1" ht="50.25" customHeight="1" x14ac:dyDescent="0.25">
      <c r="A755" s="61" t="s">
        <v>2377</v>
      </c>
      <c r="B755" s="62">
        <v>93151500</v>
      </c>
      <c r="C755" s="63" t="s">
        <v>2495</v>
      </c>
      <c r="D755" s="64">
        <v>42917</v>
      </c>
      <c r="E755" s="65" t="s">
        <v>74</v>
      </c>
      <c r="F755" s="66" t="s">
        <v>47</v>
      </c>
      <c r="G755" s="65" t="s">
        <v>588</v>
      </c>
      <c r="H755" s="67">
        <v>212500000</v>
      </c>
      <c r="I755" s="67">
        <v>212500000</v>
      </c>
      <c r="J755" s="66" t="s">
        <v>76</v>
      </c>
      <c r="K755" s="66" t="s">
        <v>68</v>
      </c>
      <c r="L755" s="62" t="s">
        <v>2404</v>
      </c>
      <c r="M755" s="62" t="s">
        <v>2405</v>
      </c>
      <c r="N755" s="68" t="s">
        <v>2406</v>
      </c>
      <c r="O755" s="69" t="s">
        <v>2407</v>
      </c>
      <c r="P755" s="65"/>
      <c r="Q755" s="65"/>
      <c r="R755" s="65"/>
      <c r="S755" s="65" t="s">
        <v>2494</v>
      </c>
      <c r="T755" s="65"/>
      <c r="U755" s="70"/>
      <c r="V755" s="71"/>
      <c r="W755" s="72"/>
      <c r="X755" s="73"/>
      <c r="Y755" s="74"/>
      <c r="Z755" s="74"/>
      <c r="AA755" s="75" t="str">
        <f t="shared" si="11"/>
        <v/>
      </c>
      <c r="AB755" s="70"/>
      <c r="AC755" s="70"/>
      <c r="AD755" s="70"/>
      <c r="AE755" s="70" t="s">
        <v>2404</v>
      </c>
      <c r="AF755" s="76" t="s">
        <v>63</v>
      </c>
      <c r="AG755" s="65" t="s">
        <v>1210</v>
      </c>
    </row>
    <row r="756" spans="1:33" s="78" customFormat="1" ht="50.25" customHeight="1" x14ac:dyDescent="0.25">
      <c r="A756" s="61" t="s">
        <v>2377</v>
      </c>
      <c r="B756" s="62">
        <v>93151500</v>
      </c>
      <c r="C756" s="63" t="s">
        <v>2496</v>
      </c>
      <c r="D756" s="64">
        <v>42917</v>
      </c>
      <c r="E756" s="65" t="s">
        <v>74</v>
      </c>
      <c r="F756" s="66" t="s">
        <v>47</v>
      </c>
      <c r="G756" s="65" t="s">
        <v>588</v>
      </c>
      <c r="H756" s="67">
        <v>250000000</v>
      </c>
      <c r="I756" s="67">
        <v>250000000</v>
      </c>
      <c r="J756" s="66" t="s">
        <v>76</v>
      </c>
      <c r="K756" s="66" t="s">
        <v>68</v>
      </c>
      <c r="L756" s="62" t="s">
        <v>2404</v>
      </c>
      <c r="M756" s="62" t="s">
        <v>2405</v>
      </c>
      <c r="N756" s="68" t="s">
        <v>2406</v>
      </c>
      <c r="O756" s="69" t="s">
        <v>2407</v>
      </c>
      <c r="P756" s="65" t="s">
        <v>2497</v>
      </c>
      <c r="Q756" s="65" t="s">
        <v>2498</v>
      </c>
      <c r="R756" s="65"/>
      <c r="S756" s="65" t="s">
        <v>2499</v>
      </c>
      <c r="T756" s="65"/>
      <c r="U756" s="70"/>
      <c r="V756" s="71"/>
      <c r="W756" s="72"/>
      <c r="X756" s="73"/>
      <c r="Y756" s="74"/>
      <c r="Z756" s="74"/>
      <c r="AA756" s="75" t="str">
        <f t="shared" si="11"/>
        <v/>
      </c>
      <c r="AB756" s="70"/>
      <c r="AC756" s="70"/>
      <c r="AD756" s="70"/>
      <c r="AE756" s="70" t="s">
        <v>2404</v>
      </c>
      <c r="AF756" s="76" t="s">
        <v>63</v>
      </c>
      <c r="AG756" s="65" t="s">
        <v>1210</v>
      </c>
    </row>
    <row r="757" spans="1:33" s="78" customFormat="1" ht="50.25" customHeight="1" x14ac:dyDescent="0.25">
      <c r="A757" s="61" t="s">
        <v>2377</v>
      </c>
      <c r="B757" s="62">
        <v>80101500</v>
      </c>
      <c r="C757" s="63" t="s">
        <v>2500</v>
      </c>
      <c r="D757" s="64">
        <v>43132</v>
      </c>
      <c r="E757" s="65" t="s">
        <v>145</v>
      </c>
      <c r="F757" s="66" t="s">
        <v>150</v>
      </c>
      <c r="G757" s="65" t="s">
        <v>588</v>
      </c>
      <c r="H757" s="67">
        <v>4000000000</v>
      </c>
      <c r="I757" s="67">
        <v>4000000000</v>
      </c>
      <c r="J757" s="66" t="s">
        <v>76</v>
      </c>
      <c r="K757" s="66" t="s">
        <v>68</v>
      </c>
      <c r="L757" s="62" t="s">
        <v>2425</v>
      </c>
      <c r="M757" s="62" t="s">
        <v>2412</v>
      </c>
      <c r="N757" s="68" t="s">
        <v>2426</v>
      </c>
      <c r="O757" s="69" t="s">
        <v>2427</v>
      </c>
      <c r="P757" s="65" t="s">
        <v>2428</v>
      </c>
      <c r="Q757" s="65" t="s">
        <v>2486</v>
      </c>
      <c r="R757" s="65" t="s">
        <v>2471</v>
      </c>
      <c r="S757" s="65" t="s">
        <v>2501</v>
      </c>
      <c r="T757" s="65" t="s">
        <v>2486</v>
      </c>
      <c r="U757" s="70"/>
      <c r="V757" s="71"/>
      <c r="W757" s="72"/>
      <c r="X757" s="73"/>
      <c r="Y757" s="74"/>
      <c r="Z757" s="74"/>
      <c r="AA757" s="75" t="str">
        <f t="shared" si="11"/>
        <v/>
      </c>
      <c r="AB757" s="70"/>
      <c r="AC757" s="70"/>
      <c r="AD757" s="70"/>
      <c r="AE757" s="70" t="s">
        <v>2425</v>
      </c>
      <c r="AF757" s="76" t="s">
        <v>63</v>
      </c>
      <c r="AG757" s="65" t="s">
        <v>1210</v>
      </c>
    </row>
    <row r="758" spans="1:33" s="78" customFormat="1" ht="50.25" customHeight="1" x14ac:dyDescent="0.25">
      <c r="A758" s="61" t="s">
        <v>2377</v>
      </c>
      <c r="B758" s="62">
        <v>93141500</v>
      </c>
      <c r="C758" s="63" t="s">
        <v>2502</v>
      </c>
      <c r="D758" s="64">
        <v>43132</v>
      </c>
      <c r="E758" s="65" t="s">
        <v>145</v>
      </c>
      <c r="F758" s="66" t="s">
        <v>2400</v>
      </c>
      <c r="G758" s="65" t="s">
        <v>588</v>
      </c>
      <c r="H758" s="67">
        <v>70000000</v>
      </c>
      <c r="I758" s="67">
        <v>70000000</v>
      </c>
      <c r="J758" s="66" t="s">
        <v>76</v>
      </c>
      <c r="K758" s="66" t="s">
        <v>68</v>
      </c>
      <c r="L758" s="62" t="s">
        <v>2425</v>
      </c>
      <c r="M758" s="62" t="s">
        <v>2412</v>
      </c>
      <c r="N758" s="68" t="s">
        <v>2426</v>
      </c>
      <c r="O758" s="69" t="s">
        <v>2427</v>
      </c>
      <c r="P758" s="65" t="s">
        <v>2428</v>
      </c>
      <c r="Q758" s="65" t="s">
        <v>2503</v>
      </c>
      <c r="R758" s="65" t="s">
        <v>2436</v>
      </c>
      <c r="S758" s="65" t="s">
        <v>2442</v>
      </c>
      <c r="T758" s="65" t="s">
        <v>2503</v>
      </c>
      <c r="U758" s="70"/>
      <c r="V758" s="71"/>
      <c r="W758" s="72"/>
      <c r="X758" s="73"/>
      <c r="Y758" s="74"/>
      <c r="Z758" s="74"/>
      <c r="AA758" s="75" t="str">
        <f t="shared" si="11"/>
        <v/>
      </c>
      <c r="AB758" s="70"/>
      <c r="AC758" s="70"/>
      <c r="AD758" s="70"/>
      <c r="AE758" s="70" t="s">
        <v>2425</v>
      </c>
      <c r="AF758" s="76" t="s">
        <v>63</v>
      </c>
      <c r="AG758" s="65" t="s">
        <v>1210</v>
      </c>
    </row>
    <row r="759" spans="1:33" s="78" customFormat="1" ht="50.25" customHeight="1" x14ac:dyDescent="0.25">
      <c r="A759" s="61" t="s">
        <v>2377</v>
      </c>
      <c r="B759" s="62">
        <v>92101700</v>
      </c>
      <c r="C759" s="63" t="s">
        <v>2504</v>
      </c>
      <c r="D759" s="64">
        <v>43282</v>
      </c>
      <c r="E759" s="65" t="s">
        <v>74</v>
      </c>
      <c r="F759" s="66" t="s">
        <v>576</v>
      </c>
      <c r="G759" s="65" t="s">
        <v>588</v>
      </c>
      <c r="H759" s="67">
        <v>267096431</v>
      </c>
      <c r="I759" s="67">
        <v>267096431</v>
      </c>
      <c r="J759" s="66" t="s">
        <v>76</v>
      </c>
      <c r="K759" s="66" t="s">
        <v>68</v>
      </c>
      <c r="L759" s="62" t="s">
        <v>2460</v>
      </c>
      <c r="M759" s="62" t="s">
        <v>2461</v>
      </c>
      <c r="N759" s="68" t="s">
        <v>2462</v>
      </c>
      <c r="O759" s="69" t="s">
        <v>2463</v>
      </c>
      <c r="P759" s="65" t="s">
        <v>2464</v>
      </c>
      <c r="Q759" s="65" t="s">
        <v>2465</v>
      </c>
      <c r="R759" s="65" t="s">
        <v>2464</v>
      </c>
      <c r="S759" s="65" t="s">
        <v>2466</v>
      </c>
      <c r="T759" s="65" t="s">
        <v>2465</v>
      </c>
      <c r="U759" s="70"/>
      <c r="V759" s="71"/>
      <c r="W759" s="72"/>
      <c r="X759" s="73"/>
      <c r="Y759" s="74"/>
      <c r="Z759" s="74"/>
      <c r="AA759" s="75" t="str">
        <f t="shared" si="11"/>
        <v/>
      </c>
      <c r="AB759" s="70"/>
      <c r="AC759" s="70"/>
      <c r="AD759" s="70"/>
      <c r="AE759" s="70" t="s">
        <v>2460</v>
      </c>
      <c r="AF759" s="76" t="s">
        <v>63</v>
      </c>
      <c r="AG759" s="65" t="s">
        <v>1210</v>
      </c>
    </row>
    <row r="760" spans="1:33" s="78" customFormat="1" ht="50.25" customHeight="1" x14ac:dyDescent="0.25">
      <c r="A760" s="61" t="s">
        <v>2377</v>
      </c>
      <c r="B760" s="62">
        <v>93141500</v>
      </c>
      <c r="C760" s="63" t="s">
        <v>2505</v>
      </c>
      <c r="D760" s="64">
        <v>43191</v>
      </c>
      <c r="E760" s="65" t="s">
        <v>701</v>
      </c>
      <c r="F760" s="66" t="s">
        <v>47</v>
      </c>
      <c r="G760" s="65" t="s">
        <v>588</v>
      </c>
      <c r="H760" s="67">
        <v>472500000</v>
      </c>
      <c r="I760" s="67">
        <v>52500000</v>
      </c>
      <c r="J760" s="66" t="s">
        <v>49</v>
      </c>
      <c r="K760" s="66" t="s">
        <v>50</v>
      </c>
      <c r="L760" s="62" t="s">
        <v>2460</v>
      </c>
      <c r="M760" s="62" t="s">
        <v>2461</v>
      </c>
      <c r="N760" s="68" t="s">
        <v>2462</v>
      </c>
      <c r="O760" s="69" t="s">
        <v>2463</v>
      </c>
      <c r="P760" s="65"/>
      <c r="Q760" s="65"/>
      <c r="R760" s="65"/>
      <c r="S760" s="65" t="s">
        <v>2506</v>
      </c>
      <c r="T760" s="65"/>
      <c r="U760" s="70"/>
      <c r="V760" s="71"/>
      <c r="W760" s="72"/>
      <c r="X760" s="73"/>
      <c r="Y760" s="74"/>
      <c r="Z760" s="74"/>
      <c r="AA760" s="75" t="str">
        <f t="shared" si="11"/>
        <v/>
      </c>
      <c r="AB760" s="70"/>
      <c r="AC760" s="70"/>
      <c r="AD760" s="70" t="s">
        <v>2507</v>
      </c>
      <c r="AE760" s="70" t="s">
        <v>2460</v>
      </c>
      <c r="AF760" s="76" t="s">
        <v>63</v>
      </c>
      <c r="AG760" s="65" t="s">
        <v>1210</v>
      </c>
    </row>
    <row r="761" spans="1:33" s="78" customFormat="1" ht="50.25" customHeight="1" x14ac:dyDescent="0.25">
      <c r="A761" s="61" t="s">
        <v>2377</v>
      </c>
      <c r="B761" s="62">
        <v>43211500</v>
      </c>
      <c r="C761" s="63" t="s">
        <v>2508</v>
      </c>
      <c r="D761" s="64">
        <v>43160</v>
      </c>
      <c r="E761" s="65" t="s">
        <v>925</v>
      </c>
      <c r="F761" s="66" t="s">
        <v>67</v>
      </c>
      <c r="G761" s="65" t="s">
        <v>588</v>
      </c>
      <c r="H761" s="67">
        <v>547500000</v>
      </c>
      <c r="I761" s="67">
        <v>547500000</v>
      </c>
      <c r="J761" s="66" t="s">
        <v>76</v>
      </c>
      <c r="K761" s="66" t="s">
        <v>68</v>
      </c>
      <c r="L761" s="62" t="s">
        <v>2460</v>
      </c>
      <c r="M761" s="62" t="s">
        <v>2461</v>
      </c>
      <c r="N761" s="68" t="s">
        <v>2462</v>
      </c>
      <c r="O761" s="69" t="s">
        <v>2463</v>
      </c>
      <c r="P761" s="65" t="s">
        <v>2464</v>
      </c>
      <c r="Q761" s="65" t="s">
        <v>2509</v>
      </c>
      <c r="R761" s="65" t="s">
        <v>2464</v>
      </c>
      <c r="S761" s="65" t="s">
        <v>2510</v>
      </c>
      <c r="T761" s="65" t="s">
        <v>2509</v>
      </c>
      <c r="U761" s="70"/>
      <c r="V761" s="71"/>
      <c r="W761" s="72"/>
      <c r="X761" s="73"/>
      <c r="Y761" s="74"/>
      <c r="Z761" s="74"/>
      <c r="AA761" s="75" t="str">
        <f t="shared" si="11"/>
        <v/>
      </c>
      <c r="AB761" s="70"/>
      <c r="AC761" s="70"/>
      <c r="AD761" s="70"/>
      <c r="AE761" s="70" t="s">
        <v>2460</v>
      </c>
      <c r="AF761" s="76" t="s">
        <v>63</v>
      </c>
      <c r="AG761" s="65" t="s">
        <v>1210</v>
      </c>
    </row>
    <row r="762" spans="1:33" s="78" customFormat="1" ht="50.25" customHeight="1" x14ac:dyDescent="0.25">
      <c r="A762" s="61" t="s">
        <v>2377</v>
      </c>
      <c r="B762" s="62">
        <v>93141500</v>
      </c>
      <c r="C762" s="63" t="s">
        <v>2511</v>
      </c>
      <c r="D762" s="64">
        <v>43191</v>
      </c>
      <c r="E762" s="65" t="s">
        <v>701</v>
      </c>
      <c r="F762" s="66" t="s">
        <v>47</v>
      </c>
      <c r="G762" s="65" t="s">
        <v>588</v>
      </c>
      <c r="H762" s="67">
        <v>472500000</v>
      </c>
      <c r="I762" s="67">
        <v>52500000</v>
      </c>
      <c r="J762" s="66" t="s">
        <v>49</v>
      </c>
      <c r="K762" s="66" t="s">
        <v>50</v>
      </c>
      <c r="L762" s="62" t="s">
        <v>2425</v>
      </c>
      <c r="M762" s="62" t="s">
        <v>2412</v>
      </c>
      <c r="N762" s="68" t="s">
        <v>2426</v>
      </c>
      <c r="O762" s="69" t="s">
        <v>2427</v>
      </c>
      <c r="P762" s="65" t="s">
        <v>2428</v>
      </c>
      <c r="Q762" s="65" t="s">
        <v>2503</v>
      </c>
      <c r="R762" s="65" t="s">
        <v>2436</v>
      </c>
      <c r="S762" s="65" t="s">
        <v>2437</v>
      </c>
      <c r="T762" s="65" t="s">
        <v>2503</v>
      </c>
      <c r="U762" s="70"/>
      <c r="V762" s="71"/>
      <c r="W762" s="72"/>
      <c r="X762" s="73"/>
      <c r="Y762" s="74"/>
      <c r="Z762" s="74"/>
      <c r="AA762" s="75" t="str">
        <f t="shared" si="11"/>
        <v/>
      </c>
      <c r="AB762" s="70"/>
      <c r="AC762" s="70"/>
      <c r="AD762" s="70" t="s">
        <v>2507</v>
      </c>
      <c r="AE762" s="70" t="s">
        <v>2425</v>
      </c>
      <c r="AF762" s="76" t="s">
        <v>63</v>
      </c>
      <c r="AG762" s="65" t="s">
        <v>1210</v>
      </c>
    </row>
    <row r="763" spans="1:33" s="78" customFormat="1" ht="50.25" customHeight="1" x14ac:dyDescent="0.25">
      <c r="A763" s="61" t="s">
        <v>2377</v>
      </c>
      <c r="B763" s="62">
        <v>93141500</v>
      </c>
      <c r="C763" s="63" t="s">
        <v>2512</v>
      </c>
      <c r="D763" s="64">
        <v>43282</v>
      </c>
      <c r="E763" s="65" t="s">
        <v>74</v>
      </c>
      <c r="F763" s="66" t="s">
        <v>47</v>
      </c>
      <c r="G763" s="65" t="s">
        <v>588</v>
      </c>
      <c r="H763" s="67">
        <v>60000000</v>
      </c>
      <c r="I763" s="67">
        <v>60000000</v>
      </c>
      <c r="J763" s="66" t="s">
        <v>76</v>
      </c>
      <c r="K763" s="66" t="s">
        <v>68</v>
      </c>
      <c r="L763" s="62" t="s">
        <v>2425</v>
      </c>
      <c r="M763" s="62" t="s">
        <v>2412</v>
      </c>
      <c r="N763" s="68" t="s">
        <v>2426</v>
      </c>
      <c r="O763" s="69" t="s">
        <v>2427</v>
      </c>
      <c r="P763" s="65" t="s">
        <v>2428</v>
      </c>
      <c r="Q763" s="65" t="s">
        <v>2513</v>
      </c>
      <c r="R763" s="65" t="s">
        <v>2436</v>
      </c>
      <c r="S763" s="65" t="s">
        <v>2437</v>
      </c>
      <c r="T763" s="65" t="s">
        <v>2503</v>
      </c>
      <c r="U763" s="70"/>
      <c r="V763" s="71"/>
      <c r="W763" s="72"/>
      <c r="X763" s="73"/>
      <c r="Y763" s="74"/>
      <c r="Z763" s="74"/>
      <c r="AA763" s="75" t="str">
        <f t="shared" si="11"/>
        <v/>
      </c>
      <c r="AB763" s="70"/>
      <c r="AC763" s="70"/>
      <c r="AD763" s="70" t="s">
        <v>2507</v>
      </c>
      <c r="AE763" s="70" t="s">
        <v>2425</v>
      </c>
      <c r="AF763" s="76" t="s">
        <v>63</v>
      </c>
      <c r="AG763" s="65" t="s">
        <v>1210</v>
      </c>
    </row>
    <row r="764" spans="1:33" s="78" customFormat="1" ht="50.25" customHeight="1" x14ac:dyDescent="0.25">
      <c r="A764" s="61" t="s">
        <v>2377</v>
      </c>
      <c r="B764" s="62">
        <v>93141500</v>
      </c>
      <c r="C764" s="63" t="s">
        <v>2514</v>
      </c>
      <c r="D764" s="64">
        <v>43191</v>
      </c>
      <c r="E764" s="65" t="s">
        <v>701</v>
      </c>
      <c r="F764" s="66" t="s">
        <v>47</v>
      </c>
      <c r="G764" s="65" t="s">
        <v>588</v>
      </c>
      <c r="H764" s="67">
        <v>472500000</v>
      </c>
      <c r="I764" s="67">
        <v>68750000</v>
      </c>
      <c r="J764" s="66" t="s">
        <v>49</v>
      </c>
      <c r="K764" s="66" t="s">
        <v>50</v>
      </c>
      <c r="L764" s="62" t="s">
        <v>2425</v>
      </c>
      <c r="M764" s="62" t="s">
        <v>2412</v>
      </c>
      <c r="N764" s="68" t="s">
        <v>2426</v>
      </c>
      <c r="O764" s="69" t="s">
        <v>2427</v>
      </c>
      <c r="P764" s="65" t="s">
        <v>2428</v>
      </c>
      <c r="Q764" s="65" t="s">
        <v>2503</v>
      </c>
      <c r="R764" s="65" t="s">
        <v>2436</v>
      </c>
      <c r="S764" s="65" t="s">
        <v>2437</v>
      </c>
      <c r="T764" s="65" t="s">
        <v>2503</v>
      </c>
      <c r="U764" s="70"/>
      <c r="V764" s="71"/>
      <c r="W764" s="72"/>
      <c r="X764" s="73"/>
      <c r="Y764" s="74"/>
      <c r="Z764" s="74"/>
      <c r="AA764" s="75" t="str">
        <f t="shared" si="11"/>
        <v/>
      </c>
      <c r="AB764" s="70"/>
      <c r="AC764" s="70"/>
      <c r="AD764" s="70" t="s">
        <v>2515</v>
      </c>
      <c r="AE764" s="70" t="s">
        <v>2425</v>
      </c>
      <c r="AF764" s="76" t="s">
        <v>63</v>
      </c>
      <c r="AG764" s="65" t="s">
        <v>1210</v>
      </c>
    </row>
    <row r="765" spans="1:33" s="78" customFormat="1" ht="50.25" customHeight="1" x14ac:dyDescent="0.25">
      <c r="A765" s="61" t="s">
        <v>2377</v>
      </c>
      <c r="B765" s="62">
        <v>83111600</v>
      </c>
      <c r="C765" s="63" t="s">
        <v>2516</v>
      </c>
      <c r="D765" s="64">
        <v>43049</v>
      </c>
      <c r="E765" s="65" t="s">
        <v>145</v>
      </c>
      <c r="F765" s="66" t="s">
        <v>138</v>
      </c>
      <c r="G765" s="65" t="s">
        <v>588</v>
      </c>
      <c r="H765" s="67">
        <v>116000000</v>
      </c>
      <c r="I765" s="67">
        <v>80000000</v>
      </c>
      <c r="J765" s="66" t="s">
        <v>49</v>
      </c>
      <c r="K765" s="66" t="s">
        <v>50</v>
      </c>
      <c r="L765" s="62" t="s">
        <v>2425</v>
      </c>
      <c r="M765" s="62" t="s">
        <v>2412</v>
      </c>
      <c r="N765" s="68" t="s">
        <v>2426</v>
      </c>
      <c r="O765" s="69" t="s">
        <v>2427</v>
      </c>
      <c r="P765" s="65" t="s">
        <v>2428</v>
      </c>
      <c r="Q765" s="65" t="s">
        <v>2517</v>
      </c>
      <c r="R765" s="65" t="s">
        <v>2436</v>
      </c>
      <c r="S765" s="65" t="s">
        <v>2442</v>
      </c>
      <c r="T765" s="65" t="s">
        <v>2517</v>
      </c>
      <c r="U765" s="70"/>
      <c r="V765" s="71">
        <v>7731</v>
      </c>
      <c r="W765" s="72">
        <v>7731</v>
      </c>
      <c r="X765" s="73">
        <v>43033</v>
      </c>
      <c r="Y765" s="74" t="s">
        <v>2518</v>
      </c>
      <c r="Z765" s="74">
        <v>4600007667</v>
      </c>
      <c r="AA765" s="75">
        <f t="shared" si="11"/>
        <v>1</v>
      </c>
      <c r="AB765" s="70" t="s">
        <v>2519</v>
      </c>
      <c r="AC765" s="70" t="s">
        <v>61</v>
      </c>
      <c r="AD765" s="70"/>
      <c r="AE765" s="70" t="s">
        <v>2425</v>
      </c>
      <c r="AF765" s="76" t="s">
        <v>63</v>
      </c>
      <c r="AG765" s="65" t="s">
        <v>1210</v>
      </c>
    </row>
    <row r="766" spans="1:33" s="78" customFormat="1" ht="50.25" customHeight="1" x14ac:dyDescent="0.25">
      <c r="A766" s="61" t="s">
        <v>2377</v>
      </c>
      <c r="B766" s="62">
        <v>83111600</v>
      </c>
      <c r="C766" s="63" t="s">
        <v>2520</v>
      </c>
      <c r="D766" s="64">
        <v>43313</v>
      </c>
      <c r="E766" s="65" t="s">
        <v>2521</v>
      </c>
      <c r="F766" s="66" t="s">
        <v>903</v>
      </c>
      <c r="G766" s="65" t="s">
        <v>588</v>
      </c>
      <c r="H766" s="67">
        <v>80000000</v>
      </c>
      <c r="I766" s="67">
        <v>80000000</v>
      </c>
      <c r="J766" s="66" t="s">
        <v>76</v>
      </c>
      <c r="K766" s="66" t="s">
        <v>68</v>
      </c>
      <c r="L766" s="62" t="s">
        <v>2425</v>
      </c>
      <c r="M766" s="62" t="s">
        <v>2412</v>
      </c>
      <c r="N766" s="68" t="s">
        <v>2426</v>
      </c>
      <c r="O766" s="69" t="s">
        <v>2427</v>
      </c>
      <c r="P766" s="65" t="s">
        <v>2428</v>
      </c>
      <c r="Q766" s="65" t="s">
        <v>2513</v>
      </c>
      <c r="R766" s="65" t="s">
        <v>2436</v>
      </c>
      <c r="S766" s="65" t="s">
        <v>2437</v>
      </c>
      <c r="T766" s="65" t="s">
        <v>2513</v>
      </c>
      <c r="U766" s="70"/>
      <c r="V766" s="71"/>
      <c r="W766" s="72"/>
      <c r="X766" s="73"/>
      <c r="Y766" s="74"/>
      <c r="Z766" s="74"/>
      <c r="AA766" s="75" t="str">
        <f t="shared" si="11"/>
        <v/>
      </c>
      <c r="AB766" s="70"/>
      <c r="AC766" s="70"/>
      <c r="AD766" s="70"/>
      <c r="AE766" s="70" t="s">
        <v>2425</v>
      </c>
      <c r="AF766" s="76" t="s">
        <v>63</v>
      </c>
      <c r="AG766" s="65" t="s">
        <v>1210</v>
      </c>
    </row>
    <row r="767" spans="1:33" s="78" customFormat="1" ht="50.25" customHeight="1" x14ac:dyDescent="0.25">
      <c r="A767" s="61" t="s">
        <v>2377</v>
      </c>
      <c r="B767" s="62">
        <v>16111500</v>
      </c>
      <c r="C767" s="63" t="s">
        <v>2522</v>
      </c>
      <c r="D767" s="64">
        <v>42826</v>
      </c>
      <c r="E767" s="65" t="s">
        <v>925</v>
      </c>
      <c r="F767" s="66" t="s">
        <v>67</v>
      </c>
      <c r="G767" s="65" t="s">
        <v>588</v>
      </c>
      <c r="H767" s="67">
        <v>300000000</v>
      </c>
      <c r="I767" s="67">
        <v>300000000</v>
      </c>
      <c r="J767" s="66" t="s">
        <v>76</v>
      </c>
      <c r="K767" s="66" t="s">
        <v>68</v>
      </c>
      <c r="L767" s="62" t="s">
        <v>2425</v>
      </c>
      <c r="M767" s="62" t="s">
        <v>2412</v>
      </c>
      <c r="N767" s="68" t="s">
        <v>2426</v>
      </c>
      <c r="O767" s="69" t="s">
        <v>2427</v>
      </c>
      <c r="P767" s="65" t="s">
        <v>2428</v>
      </c>
      <c r="Q767" s="65" t="s">
        <v>2513</v>
      </c>
      <c r="R767" s="65" t="s">
        <v>2436</v>
      </c>
      <c r="S767" s="65" t="s">
        <v>2437</v>
      </c>
      <c r="T767" s="65" t="s">
        <v>2513</v>
      </c>
      <c r="U767" s="70"/>
      <c r="V767" s="71"/>
      <c r="W767" s="72"/>
      <c r="X767" s="73"/>
      <c r="Y767" s="74"/>
      <c r="Z767" s="74"/>
      <c r="AA767" s="75" t="str">
        <f t="shared" si="11"/>
        <v/>
      </c>
      <c r="AB767" s="70"/>
      <c r="AC767" s="70"/>
      <c r="AD767" s="70"/>
      <c r="AE767" s="70" t="s">
        <v>2425</v>
      </c>
      <c r="AF767" s="76" t="s">
        <v>63</v>
      </c>
      <c r="AG767" s="65" t="s">
        <v>1210</v>
      </c>
    </row>
    <row r="768" spans="1:33" s="78" customFormat="1" ht="50.25" customHeight="1" x14ac:dyDescent="0.25">
      <c r="A768" s="61" t="s">
        <v>2377</v>
      </c>
      <c r="B768" s="62">
        <v>93141500</v>
      </c>
      <c r="C768" s="63" t="s">
        <v>2523</v>
      </c>
      <c r="D768" s="64">
        <v>43191</v>
      </c>
      <c r="E768" s="65" t="s">
        <v>701</v>
      </c>
      <c r="F768" s="66" t="s">
        <v>47</v>
      </c>
      <c r="G768" s="65" t="s">
        <v>588</v>
      </c>
      <c r="H768" s="67">
        <v>472500000</v>
      </c>
      <c r="I768" s="67">
        <v>52500000</v>
      </c>
      <c r="J768" s="66" t="s">
        <v>49</v>
      </c>
      <c r="K768" s="66" t="s">
        <v>50</v>
      </c>
      <c r="L768" s="62" t="s">
        <v>2379</v>
      </c>
      <c r="M768" s="62" t="s">
        <v>2380</v>
      </c>
      <c r="N768" s="68" t="s">
        <v>2418</v>
      </c>
      <c r="O768" s="69" t="s">
        <v>2382</v>
      </c>
      <c r="P768" s="65"/>
      <c r="Q768" s="65"/>
      <c r="R768" s="65"/>
      <c r="S768" s="65" t="s">
        <v>2524</v>
      </c>
      <c r="T768" s="65"/>
      <c r="U768" s="70"/>
      <c r="V768" s="71"/>
      <c r="W768" s="72"/>
      <c r="X768" s="73"/>
      <c r="Y768" s="74"/>
      <c r="Z768" s="74"/>
      <c r="AA768" s="75" t="str">
        <f t="shared" si="11"/>
        <v/>
      </c>
      <c r="AB768" s="70"/>
      <c r="AC768" s="70"/>
      <c r="AD768" s="70" t="s">
        <v>2507</v>
      </c>
      <c r="AE768" s="70" t="s">
        <v>2379</v>
      </c>
      <c r="AF768" s="76" t="s">
        <v>63</v>
      </c>
      <c r="AG768" s="65" t="s">
        <v>1210</v>
      </c>
    </row>
    <row r="769" spans="1:33" s="78" customFormat="1" ht="50.25" customHeight="1" x14ac:dyDescent="0.25">
      <c r="A769" s="61" t="s">
        <v>2377</v>
      </c>
      <c r="B769" s="62"/>
      <c r="C769" s="63" t="s">
        <v>2525</v>
      </c>
      <c r="D769" s="64">
        <v>43132</v>
      </c>
      <c r="E769" s="65">
        <v>10</v>
      </c>
      <c r="F769" s="66" t="s">
        <v>47</v>
      </c>
      <c r="G769" s="65" t="s">
        <v>588</v>
      </c>
      <c r="H769" s="67">
        <v>68750000</v>
      </c>
      <c r="I769" s="67">
        <v>68750000</v>
      </c>
      <c r="J769" s="66" t="s">
        <v>76</v>
      </c>
      <c r="K769" s="66" t="s">
        <v>68</v>
      </c>
      <c r="L769" s="62" t="s">
        <v>2379</v>
      </c>
      <c r="M769" s="62" t="s">
        <v>2380</v>
      </c>
      <c r="N769" s="68" t="s">
        <v>2418</v>
      </c>
      <c r="O769" s="69" t="s">
        <v>2382</v>
      </c>
      <c r="P769" s="65"/>
      <c r="Q769" s="65"/>
      <c r="R769" s="65"/>
      <c r="S769" s="65" t="s">
        <v>2386</v>
      </c>
      <c r="T769" s="65"/>
      <c r="U769" s="70"/>
      <c r="V769" s="71"/>
      <c r="W769" s="72"/>
      <c r="X769" s="73"/>
      <c r="Y769" s="74"/>
      <c r="Z769" s="74"/>
      <c r="AA769" s="75" t="str">
        <f t="shared" si="11"/>
        <v/>
      </c>
      <c r="AB769" s="70"/>
      <c r="AC769" s="70"/>
      <c r="AD769" s="70" t="s">
        <v>2515</v>
      </c>
      <c r="AE769" s="70" t="s">
        <v>2379</v>
      </c>
      <c r="AF769" s="76" t="s">
        <v>63</v>
      </c>
      <c r="AG769" s="65" t="s">
        <v>1210</v>
      </c>
    </row>
    <row r="770" spans="1:33" s="78" customFormat="1" ht="50.25" customHeight="1" x14ac:dyDescent="0.25">
      <c r="A770" s="61" t="s">
        <v>2377</v>
      </c>
      <c r="B770" s="62">
        <v>81161700</v>
      </c>
      <c r="C770" s="63" t="s">
        <v>2526</v>
      </c>
      <c r="D770" s="64">
        <v>42724</v>
      </c>
      <c r="E770" s="65" t="s">
        <v>1148</v>
      </c>
      <c r="F770" s="66" t="s">
        <v>97</v>
      </c>
      <c r="G770" s="65" t="s">
        <v>588</v>
      </c>
      <c r="H770" s="67">
        <v>436720000</v>
      </c>
      <c r="I770" s="67">
        <v>143000000</v>
      </c>
      <c r="J770" s="66" t="s">
        <v>49</v>
      </c>
      <c r="K770" s="66" t="s">
        <v>50</v>
      </c>
      <c r="L770" s="62" t="s">
        <v>2425</v>
      </c>
      <c r="M770" s="62" t="s">
        <v>2412</v>
      </c>
      <c r="N770" s="68" t="s">
        <v>2426</v>
      </c>
      <c r="O770" s="69" t="s">
        <v>2427</v>
      </c>
      <c r="P770" s="65" t="s">
        <v>2428</v>
      </c>
      <c r="Q770" s="65" t="s">
        <v>2486</v>
      </c>
      <c r="R770" s="65" t="s">
        <v>2471</v>
      </c>
      <c r="S770" s="65" t="s">
        <v>2501</v>
      </c>
      <c r="T770" s="65" t="s">
        <v>2486</v>
      </c>
      <c r="U770" s="70"/>
      <c r="V770" s="71">
        <v>6280</v>
      </c>
      <c r="W770" s="72">
        <v>6280</v>
      </c>
      <c r="X770" s="73">
        <v>42720</v>
      </c>
      <c r="Y770" s="74" t="s">
        <v>2527</v>
      </c>
      <c r="Z770" s="74">
        <v>4600006147</v>
      </c>
      <c r="AA770" s="75">
        <f t="shared" si="11"/>
        <v>1</v>
      </c>
      <c r="AB770" s="70" t="s">
        <v>2474</v>
      </c>
      <c r="AC770" s="70" t="s">
        <v>61</v>
      </c>
      <c r="AD770" s="70"/>
      <c r="AE770" s="70" t="s">
        <v>2425</v>
      </c>
      <c r="AF770" s="76" t="s">
        <v>63</v>
      </c>
      <c r="AG770" s="65" t="s">
        <v>1210</v>
      </c>
    </row>
    <row r="771" spans="1:33" s="78" customFormat="1" ht="50.25" customHeight="1" x14ac:dyDescent="0.25">
      <c r="A771" s="61" t="s">
        <v>2377</v>
      </c>
      <c r="B771" s="62">
        <v>81161700</v>
      </c>
      <c r="C771" s="63" t="s">
        <v>2528</v>
      </c>
      <c r="D771" s="64">
        <v>43235</v>
      </c>
      <c r="E771" s="65" t="s">
        <v>2529</v>
      </c>
      <c r="F771" s="66" t="s">
        <v>97</v>
      </c>
      <c r="G771" s="65" t="s">
        <v>588</v>
      </c>
      <c r="H771" s="67">
        <v>350000000</v>
      </c>
      <c r="I771" s="67">
        <v>350000000</v>
      </c>
      <c r="J771" s="66" t="s">
        <v>76</v>
      </c>
      <c r="K771" s="66" t="s">
        <v>68</v>
      </c>
      <c r="L771" s="62" t="s">
        <v>2425</v>
      </c>
      <c r="M771" s="62" t="s">
        <v>2412</v>
      </c>
      <c r="N771" s="68" t="s">
        <v>2426</v>
      </c>
      <c r="O771" s="69" t="s">
        <v>2427</v>
      </c>
      <c r="P771" s="65" t="s">
        <v>2428</v>
      </c>
      <c r="Q771" s="65" t="s">
        <v>2486</v>
      </c>
      <c r="R771" s="65" t="s">
        <v>2471</v>
      </c>
      <c r="S771" s="65" t="s">
        <v>2501</v>
      </c>
      <c r="T771" s="65" t="s">
        <v>2486</v>
      </c>
      <c r="U771" s="70"/>
      <c r="V771" s="71"/>
      <c r="W771" s="72"/>
      <c r="X771" s="73"/>
      <c r="Y771" s="74"/>
      <c r="Z771" s="74"/>
      <c r="AA771" s="75" t="str">
        <f t="shared" si="11"/>
        <v/>
      </c>
      <c r="AB771" s="70"/>
      <c r="AC771" s="70"/>
      <c r="AD771" s="70"/>
      <c r="AE771" s="70" t="s">
        <v>2425</v>
      </c>
      <c r="AF771" s="76" t="s">
        <v>63</v>
      </c>
      <c r="AG771" s="65" t="s">
        <v>1210</v>
      </c>
    </row>
    <row r="772" spans="1:33" s="78" customFormat="1" ht="50.25" customHeight="1" x14ac:dyDescent="0.25">
      <c r="A772" s="61" t="s">
        <v>2377</v>
      </c>
      <c r="B772" s="62">
        <v>86101700</v>
      </c>
      <c r="C772" s="63" t="s">
        <v>2530</v>
      </c>
      <c r="D772" s="64">
        <v>43132</v>
      </c>
      <c r="E772" s="65" t="s">
        <v>145</v>
      </c>
      <c r="F772" s="66" t="s">
        <v>220</v>
      </c>
      <c r="G772" s="65" t="s">
        <v>588</v>
      </c>
      <c r="H772" s="67">
        <v>187000000</v>
      </c>
      <c r="I772" s="67">
        <v>187000000</v>
      </c>
      <c r="J772" s="66" t="s">
        <v>76</v>
      </c>
      <c r="K772" s="66" t="s">
        <v>68</v>
      </c>
      <c r="L772" s="62" t="s">
        <v>2425</v>
      </c>
      <c r="M772" s="62" t="s">
        <v>2412</v>
      </c>
      <c r="N772" s="68" t="s">
        <v>2426</v>
      </c>
      <c r="O772" s="69" t="s">
        <v>2427</v>
      </c>
      <c r="P772" s="65" t="s">
        <v>2428</v>
      </c>
      <c r="Q772" s="65" t="s">
        <v>2435</v>
      </c>
      <c r="R772" s="65" t="s">
        <v>2436</v>
      </c>
      <c r="S772" s="65" t="s">
        <v>2442</v>
      </c>
      <c r="T772" s="65" t="s">
        <v>2435</v>
      </c>
      <c r="U772" s="70"/>
      <c r="V772" s="71"/>
      <c r="W772" s="72"/>
      <c r="X772" s="73"/>
      <c r="Y772" s="74"/>
      <c r="Z772" s="74"/>
      <c r="AA772" s="75" t="str">
        <f t="shared" si="11"/>
        <v/>
      </c>
      <c r="AB772" s="70"/>
      <c r="AC772" s="70"/>
      <c r="AD772" s="70"/>
      <c r="AE772" s="70" t="s">
        <v>2425</v>
      </c>
      <c r="AF772" s="76" t="s">
        <v>63</v>
      </c>
      <c r="AG772" s="65" t="s">
        <v>1210</v>
      </c>
    </row>
    <row r="773" spans="1:33" s="78" customFormat="1" ht="50.25" customHeight="1" x14ac:dyDescent="0.25">
      <c r="A773" s="61" t="s">
        <v>2377</v>
      </c>
      <c r="B773" s="62">
        <v>500000000</v>
      </c>
      <c r="C773" s="63" t="s">
        <v>2531</v>
      </c>
      <c r="D773" s="64">
        <v>43191</v>
      </c>
      <c r="E773" s="65" t="s">
        <v>145</v>
      </c>
      <c r="F773" s="66" t="s">
        <v>67</v>
      </c>
      <c r="G773" s="65" t="s">
        <v>588</v>
      </c>
      <c r="H773" s="67">
        <v>400000000</v>
      </c>
      <c r="I773" s="67">
        <v>400000000</v>
      </c>
      <c r="J773" s="66" t="s">
        <v>76</v>
      </c>
      <c r="K773" s="66" t="s">
        <v>68</v>
      </c>
      <c r="L773" s="62" t="s">
        <v>2425</v>
      </c>
      <c r="M773" s="62" t="s">
        <v>2412</v>
      </c>
      <c r="N773" s="68" t="s">
        <v>2426</v>
      </c>
      <c r="O773" s="69" t="s">
        <v>2427</v>
      </c>
      <c r="P773" s="65" t="s">
        <v>2428</v>
      </c>
      <c r="Q773" s="65" t="s">
        <v>2503</v>
      </c>
      <c r="R773" s="65" t="s">
        <v>2436</v>
      </c>
      <c r="S773" s="65" t="s">
        <v>2442</v>
      </c>
      <c r="T773" s="65" t="s">
        <v>2503</v>
      </c>
      <c r="U773" s="70" t="s">
        <v>2532</v>
      </c>
      <c r="V773" s="71">
        <v>8088</v>
      </c>
      <c r="W773" s="72">
        <v>2103</v>
      </c>
      <c r="X773" s="73">
        <v>43167</v>
      </c>
      <c r="Y773" s="74" t="s">
        <v>2533</v>
      </c>
      <c r="Z773" s="74"/>
      <c r="AA773" s="75">
        <f t="shared" si="11"/>
        <v>0.66</v>
      </c>
      <c r="AB773" s="70" t="s">
        <v>2534</v>
      </c>
      <c r="AC773" s="70" t="s">
        <v>111</v>
      </c>
      <c r="AD773" s="70" t="s">
        <v>2535</v>
      </c>
      <c r="AE773" s="70" t="s">
        <v>2425</v>
      </c>
      <c r="AF773" s="76" t="s">
        <v>63</v>
      </c>
      <c r="AG773" s="65" t="s">
        <v>1210</v>
      </c>
    </row>
    <row r="774" spans="1:33" s="78" customFormat="1" ht="50.25" customHeight="1" x14ac:dyDescent="0.25">
      <c r="A774" s="61" t="s">
        <v>2377</v>
      </c>
      <c r="B774" s="62" t="s">
        <v>2536</v>
      </c>
      <c r="C774" s="63" t="s">
        <v>2537</v>
      </c>
      <c r="D774" s="64">
        <v>43891</v>
      </c>
      <c r="E774" s="65" t="s">
        <v>145</v>
      </c>
      <c r="F774" s="66" t="s">
        <v>67</v>
      </c>
      <c r="G774" s="65" t="s">
        <v>588</v>
      </c>
      <c r="H774" s="67">
        <v>300000000</v>
      </c>
      <c r="I774" s="67">
        <v>300000000</v>
      </c>
      <c r="J774" s="66" t="s">
        <v>76</v>
      </c>
      <c r="K774" s="66" t="s">
        <v>68</v>
      </c>
      <c r="L774" s="62" t="s">
        <v>2460</v>
      </c>
      <c r="M774" s="62" t="s">
        <v>2461</v>
      </c>
      <c r="N774" s="68" t="s">
        <v>2462</v>
      </c>
      <c r="O774" s="69" t="s">
        <v>2463</v>
      </c>
      <c r="P774" s="65" t="s">
        <v>2428</v>
      </c>
      <c r="Q774" s="65" t="s">
        <v>2394</v>
      </c>
      <c r="R774" s="65" t="s">
        <v>2394</v>
      </c>
      <c r="S774" s="65" t="s">
        <v>2479</v>
      </c>
      <c r="T774" s="65" t="s">
        <v>2538</v>
      </c>
      <c r="U774" s="70" t="s">
        <v>2539</v>
      </c>
      <c r="V774" s="71">
        <v>8029</v>
      </c>
      <c r="W774" s="72">
        <v>20281</v>
      </c>
      <c r="X774" s="73">
        <v>43169</v>
      </c>
      <c r="Y774" s="74"/>
      <c r="Z774" s="74">
        <v>4600008069</v>
      </c>
      <c r="AA774" s="75" t="str">
        <f t="shared" si="11"/>
        <v>Información incompleta</v>
      </c>
      <c r="AB774" s="70" t="s">
        <v>2540</v>
      </c>
      <c r="AC774" s="70" t="s">
        <v>61</v>
      </c>
      <c r="AD774" s="70" t="s">
        <v>2402</v>
      </c>
      <c r="AE774" s="70" t="s">
        <v>2460</v>
      </c>
      <c r="AF774" s="76" t="s">
        <v>63</v>
      </c>
      <c r="AG774" s="65" t="s">
        <v>1210</v>
      </c>
    </row>
    <row r="775" spans="1:33" s="78" customFormat="1" ht="50.25" customHeight="1" x14ac:dyDescent="0.25">
      <c r="A775" s="61" t="s">
        <v>2377</v>
      </c>
      <c r="B775" s="62" t="s">
        <v>2541</v>
      </c>
      <c r="C775" s="63" t="s">
        <v>2542</v>
      </c>
      <c r="D775" s="64">
        <v>43132</v>
      </c>
      <c r="E775" s="65" t="s">
        <v>66</v>
      </c>
      <c r="F775" s="66" t="s">
        <v>225</v>
      </c>
      <c r="G775" s="65" t="s">
        <v>588</v>
      </c>
      <c r="H775" s="67">
        <v>35000000</v>
      </c>
      <c r="I775" s="67">
        <v>35000000</v>
      </c>
      <c r="J775" s="66" t="s">
        <v>76</v>
      </c>
      <c r="K775" s="66" t="s">
        <v>68</v>
      </c>
      <c r="L775" s="62" t="s">
        <v>2390</v>
      </c>
      <c r="M775" s="62" t="s">
        <v>2391</v>
      </c>
      <c r="N775" s="68" t="s">
        <v>2401</v>
      </c>
      <c r="O775" s="69" t="s">
        <v>2393</v>
      </c>
      <c r="P775" s="65" t="s">
        <v>2428</v>
      </c>
      <c r="Q775" s="65" t="s">
        <v>2394</v>
      </c>
      <c r="R775" s="65" t="s">
        <v>2394</v>
      </c>
      <c r="S775" s="65" t="s">
        <v>2479</v>
      </c>
      <c r="T775" s="65" t="s">
        <v>2543</v>
      </c>
      <c r="U775" s="70" t="s">
        <v>2544</v>
      </c>
      <c r="V775" s="71">
        <v>8050</v>
      </c>
      <c r="W775" s="72">
        <v>20612</v>
      </c>
      <c r="X775" s="73">
        <v>43126</v>
      </c>
      <c r="Y775" s="74"/>
      <c r="Z775" s="74">
        <v>4600008031</v>
      </c>
      <c r="AA775" s="75" t="str">
        <f t="shared" si="11"/>
        <v>Información incompleta</v>
      </c>
      <c r="AB775" s="70" t="s">
        <v>2545</v>
      </c>
      <c r="AC775" s="70" t="s">
        <v>2546</v>
      </c>
      <c r="AD775" s="70" t="s">
        <v>2402</v>
      </c>
      <c r="AE775" s="70" t="s">
        <v>2390</v>
      </c>
      <c r="AF775" s="76" t="s">
        <v>63</v>
      </c>
      <c r="AG775" s="65" t="s">
        <v>1210</v>
      </c>
    </row>
    <row r="776" spans="1:33" s="78" customFormat="1" ht="50.25" customHeight="1" x14ac:dyDescent="0.25">
      <c r="A776" s="61" t="s">
        <v>2377</v>
      </c>
      <c r="B776" s="62" t="s">
        <v>2547</v>
      </c>
      <c r="C776" s="63" t="s">
        <v>2548</v>
      </c>
      <c r="D776" s="64">
        <v>43891</v>
      </c>
      <c r="E776" s="65" t="s">
        <v>852</v>
      </c>
      <c r="F776" s="66" t="s">
        <v>67</v>
      </c>
      <c r="G776" s="65" t="s">
        <v>588</v>
      </c>
      <c r="H776" s="67">
        <v>300000000</v>
      </c>
      <c r="I776" s="67">
        <v>300000000</v>
      </c>
      <c r="J776" s="66" t="s">
        <v>76</v>
      </c>
      <c r="K776" s="66" t="s">
        <v>68</v>
      </c>
      <c r="L776" s="62" t="s">
        <v>2460</v>
      </c>
      <c r="M776" s="62" t="s">
        <v>2461</v>
      </c>
      <c r="N776" s="68" t="s">
        <v>2462</v>
      </c>
      <c r="O776" s="69" t="s">
        <v>2463</v>
      </c>
      <c r="P776" s="65" t="s">
        <v>2428</v>
      </c>
      <c r="Q776" s="65" t="s">
        <v>2394</v>
      </c>
      <c r="R776" s="65" t="s">
        <v>2394</v>
      </c>
      <c r="S776" s="65" t="s">
        <v>2479</v>
      </c>
      <c r="T776" s="65" t="s">
        <v>2538</v>
      </c>
      <c r="U776" s="70" t="s">
        <v>2549</v>
      </c>
      <c r="V776" s="71">
        <v>8087</v>
      </c>
      <c r="W776" s="72">
        <v>20281</v>
      </c>
      <c r="X776" s="73">
        <v>43129</v>
      </c>
      <c r="Y776" s="74" t="s">
        <v>2550</v>
      </c>
      <c r="Z776" s="74">
        <v>4600008091</v>
      </c>
      <c r="AA776" s="75">
        <f t="shared" si="11"/>
        <v>1</v>
      </c>
      <c r="AB776" s="70" t="s">
        <v>2551</v>
      </c>
      <c r="AC776" s="70" t="s">
        <v>61</v>
      </c>
      <c r="AD776" s="70" t="s">
        <v>2402</v>
      </c>
      <c r="AE776" s="70" t="s">
        <v>2552</v>
      </c>
      <c r="AF776" s="76" t="s">
        <v>63</v>
      </c>
      <c r="AG776" s="65" t="s">
        <v>1210</v>
      </c>
    </row>
    <row r="777" spans="1:33" s="78" customFormat="1" ht="50.25" customHeight="1" x14ac:dyDescent="0.25">
      <c r="A777" s="61" t="s">
        <v>2377</v>
      </c>
      <c r="B777" s="62" t="s">
        <v>2547</v>
      </c>
      <c r="C777" s="63" t="s">
        <v>2553</v>
      </c>
      <c r="D777" s="64">
        <v>43891</v>
      </c>
      <c r="E777" s="65" t="s">
        <v>145</v>
      </c>
      <c r="F777" s="66" t="s">
        <v>67</v>
      </c>
      <c r="G777" s="65" t="s">
        <v>588</v>
      </c>
      <c r="H777" s="67">
        <v>150000000</v>
      </c>
      <c r="I777" s="67">
        <v>150000000</v>
      </c>
      <c r="J777" s="66" t="s">
        <v>76</v>
      </c>
      <c r="K777" s="66" t="s">
        <v>68</v>
      </c>
      <c r="L777" s="62" t="s">
        <v>2425</v>
      </c>
      <c r="M777" s="62" t="s">
        <v>2412</v>
      </c>
      <c r="N777" s="68" t="s">
        <v>2426</v>
      </c>
      <c r="O777" s="69" t="s">
        <v>2427</v>
      </c>
      <c r="P777" s="65" t="s">
        <v>2428</v>
      </c>
      <c r="Q777" s="65" t="s">
        <v>2503</v>
      </c>
      <c r="R777" s="65" t="s">
        <v>2436</v>
      </c>
      <c r="S777" s="65" t="s">
        <v>2442</v>
      </c>
      <c r="T777" s="65" t="s">
        <v>2503</v>
      </c>
      <c r="U777" s="70"/>
      <c r="V777" s="71">
        <v>8087</v>
      </c>
      <c r="W777" s="72"/>
      <c r="X777" s="73"/>
      <c r="Y777" s="74"/>
      <c r="Z777" s="74"/>
      <c r="AA777" s="75" t="str">
        <f t="shared" si="11"/>
        <v/>
      </c>
      <c r="AB777" s="70"/>
      <c r="AC777" s="70"/>
      <c r="AD777" s="70"/>
      <c r="AE777" s="70" t="s">
        <v>2425</v>
      </c>
      <c r="AF777" s="76" t="s">
        <v>63</v>
      </c>
      <c r="AG777" s="65" t="s">
        <v>1210</v>
      </c>
    </row>
    <row r="778" spans="1:33" s="78" customFormat="1" ht="50.25" customHeight="1" x14ac:dyDescent="0.25">
      <c r="A778" s="61" t="s">
        <v>2377</v>
      </c>
      <c r="B778" s="62" t="s">
        <v>2554</v>
      </c>
      <c r="C778" s="63" t="s">
        <v>2555</v>
      </c>
      <c r="D778" s="64">
        <v>43191</v>
      </c>
      <c r="E778" s="65" t="s">
        <v>2556</v>
      </c>
      <c r="F778" s="66" t="s">
        <v>67</v>
      </c>
      <c r="G778" s="65" t="s">
        <v>588</v>
      </c>
      <c r="H778" s="67">
        <v>315444000</v>
      </c>
      <c r="I778" s="67">
        <v>350444000</v>
      </c>
      <c r="J778" s="66" t="s">
        <v>76</v>
      </c>
      <c r="K778" s="66" t="s">
        <v>68</v>
      </c>
      <c r="L778" s="62" t="s">
        <v>2460</v>
      </c>
      <c r="M778" s="62" t="s">
        <v>2461</v>
      </c>
      <c r="N778" s="68" t="s">
        <v>2462</v>
      </c>
      <c r="O778" s="69" t="s">
        <v>2463</v>
      </c>
      <c r="P778" s="65"/>
      <c r="Q778" s="65" t="s">
        <v>2394</v>
      </c>
      <c r="R778" s="65" t="s">
        <v>2394</v>
      </c>
      <c r="S778" s="65" t="s">
        <v>2479</v>
      </c>
      <c r="T778" s="65"/>
      <c r="U778" s="70"/>
      <c r="V778" s="71"/>
      <c r="W778" s="72"/>
      <c r="X778" s="73"/>
      <c r="Y778" s="74"/>
      <c r="Z778" s="74"/>
      <c r="AA778" s="75" t="str">
        <f t="shared" si="11"/>
        <v/>
      </c>
      <c r="AB778" s="70"/>
      <c r="AC778" s="70"/>
      <c r="AD778" s="70" t="s">
        <v>2402</v>
      </c>
      <c r="AE778" s="70" t="s">
        <v>2460</v>
      </c>
      <c r="AF778" s="76" t="s">
        <v>63</v>
      </c>
      <c r="AG778" s="65" t="s">
        <v>1210</v>
      </c>
    </row>
    <row r="779" spans="1:33" s="78" customFormat="1" ht="50.25" customHeight="1" x14ac:dyDescent="0.25">
      <c r="A779" s="61" t="s">
        <v>2377</v>
      </c>
      <c r="B779" s="62" t="s">
        <v>2557</v>
      </c>
      <c r="C779" s="63" t="s">
        <v>2558</v>
      </c>
      <c r="D779" s="64"/>
      <c r="E779" s="65" t="s">
        <v>2559</v>
      </c>
      <c r="F779" s="66" t="s">
        <v>903</v>
      </c>
      <c r="G779" s="65" t="s">
        <v>241</v>
      </c>
      <c r="H779" s="67">
        <v>37000000</v>
      </c>
      <c r="I779" s="67">
        <v>30000000</v>
      </c>
      <c r="J779" s="66" t="s">
        <v>76</v>
      </c>
      <c r="K779" s="66" t="s">
        <v>68</v>
      </c>
      <c r="L779" s="62" t="s">
        <v>2460</v>
      </c>
      <c r="M779" s="62" t="s">
        <v>2461</v>
      </c>
      <c r="N779" s="68" t="s">
        <v>2462</v>
      </c>
      <c r="O779" s="69" t="s">
        <v>2463</v>
      </c>
      <c r="P779" s="65" t="s">
        <v>2428</v>
      </c>
      <c r="Q779" s="65" t="s">
        <v>2560</v>
      </c>
      <c r="R779" s="65" t="s">
        <v>2394</v>
      </c>
      <c r="S779" s="65" t="s">
        <v>2561</v>
      </c>
      <c r="T779" s="65" t="s">
        <v>2562</v>
      </c>
      <c r="U779" s="70"/>
      <c r="V779" s="71">
        <v>8142</v>
      </c>
      <c r="W779" s="72">
        <v>21185</v>
      </c>
      <c r="X779" s="73">
        <v>43168</v>
      </c>
      <c r="Y779" s="74"/>
      <c r="Z779" s="74">
        <v>4600008071</v>
      </c>
      <c r="AA779" s="75" t="str">
        <f t="shared" si="11"/>
        <v>Información incompleta</v>
      </c>
      <c r="AB779" s="70" t="s">
        <v>2563</v>
      </c>
      <c r="AC779" s="70" t="s">
        <v>2546</v>
      </c>
      <c r="AD779" s="70" t="s">
        <v>2402</v>
      </c>
      <c r="AE779" s="70" t="s">
        <v>2460</v>
      </c>
      <c r="AF779" s="76" t="s">
        <v>63</v>
      </c>
      <c r="AG779" s="65" t="s">
        <v>1210</v>
      </c>
    </row>
    <row r="780" spans="1:33" s="78" customFormat="1" ht="50.25" customHeight="1" x14ac:dyDescent="0.25">
      <c r="A780" s="61" t="s">
        <v>2377</v>
      </c>
      <c r="B780" s="62" t="s">
        <v>2564</v>
      </c>
      <c r="C780" s="63" t="s">
        <v>2565</v>
      </c>
      <c r="D780" s="64"/>
      <c r="E780" s="65" t="s">
        <v>2566</v>
      </c>
      <c r="F780" s="66" t="s">
        <v>903</v>
      </c>
      <c r="G780" s="65" t="s">
        <v>241</v>
      </c>
      <c r="H780" s="67">
        <v>29104800</v>
      </c>
      <c r="I780" s="67">
        <v>29104800</v>
      </c>
      <c r="J780" s="66" t="s">
        <v>76</v>
      </c>
      <c r="K780" s="66" t="s">
        <v>68</v>
      </c>
      <c r="L780" s="62" t="s">
        <v>2460</v>
      </c>
      <c r="M780" s="62" t="s">
        <v>2461</v>
      </c>
      <c r="N780" s="68" t="s">
        <v>2462</v>
      </c>
      <c r="O780" s="69" t="s">
        <v>2463</v>
      </c>
      <c r="P780" s="65" t="s">
        <v>2428</v>
      </c>
      <c r="Q780" s="65" t="s">
        <v>2560</v>
      </c>
      <c r="R780" s="65"/>
      <c r="S780" s="65"/>
      <c r="T780" s="65"/>
      <c r="U780" s="70"/>
      <c r="V780" s="71">
        <v>8141</v>
      </c>
      <c r="W780" s="72"/>
      <c r="X780" s="73"/>
      <c r="Y780" s="74"/>
      <c r="Z780" s="74"/>
      <c r="AA780" s="75" t="str">
        <f t="shared" ref="AA780:AA843" si="12">+IF(AND(W780="",X780="",Y780="",Z780=""),"",IF(AND(W780&lt;&gt;"",X780="",Y780="",Z780=""),0%,IF(AND(W780&lt;&gt;"",X780&lt;&gt;"",Y780="",Z780=""),33%,IF(AND(W780&lt;&gt;"",X780&lt;&gt;"",Y780&lt;&gt;"",Z780=""),66%,IF(AND(W780&lt;&gt;"",X780&lt;&gt;"",Y780&lt;&gt;"",Z780&lt;&gt;""),100%,"Información incompleta")))))</f>
        <v/>
      </c>
      <c r="AB780" s="70"/>
      <c r="AC780" s="70"/>
      <c r="AD780" s="70"/>
      <c r="AE780" s="70"/>
      <c r="AF780" s="76"/>
      <c r="AG780" s="65"/>
    </row>
    <row r="781" spans="1:33" s="78" customFormat="1" ht="50.25" customHeight="1" x14ac:dyDescent="0.25">
      <c r="A781" s="61" t="s">
        <v>2377</v>
      </c>
      <c r="B781" s="62" t="s">
        <v>2567</v>
      </c>
      <c r="C781" s="63" t="s">
        <v>2568</v>
      </c>
      <c r="D781" s="64">
        <v>43193</v>
      </c>
      <c r="E781" s="65" t="s">
        <v>1506</v>
      </c>
      <c r="F781" s="66" t="s">
        <v>67</v>
      </c>
      <c r="G781" s="65" t="s">
        <v>241</v>
      </c>
      <c r="H781" s="67">
        <v>30000000</v>
      </c>
      <c r="I781" s="67">
        <v>30000000</v>
      </c>
      <c r="J781" s="66" t="s">
        <v>76</v>
      </c>
      <c r="K781" s="66" t="s">
        <v>68</v>
      </c>
      <c r="L781" s="62" t="s">
        <v>2460</v>
      </c>
      <c r="M781" s="62" t="s">
        <v>2461</v>
      </c>
      <c r="N781" s="68" t="s">
        <v>2462</v>
      </c>
      <c r="O781" s="69" t="s">
        <v>2463</v>
      </c>
      <c r="P781" s="65" t="s">
        <v>2428</v>
      </c>
      <c r="Q781" s="65" t="s">
        <v>2394</v>
      </c>
      <c r="R781" s="65"/>
      <c r="S781" s="65"/>
      <c r="T781" s="65"/>
      <c r="U781" s="70"/>
      <c r="V781" s="71">
        <v>8129</v>
      </c>
      <c r="W781" s="72">
        <v>21007</v>
      </c>
      <c r="X781" s="73">
        <v>43159</v>
      </c>
      <c r="Y781" s="74"/>
      <c r="Z781" s="74">
        <v>4600008077</v>
      </c>
      <c r="AA781" s="75" t="str">
        <f t="shared" si="12"/>
        <v>Información incompleta</v>
      </c>
      <c r="AB781" s="70" t="s">
        <v>2395</v>
      </c>
      <c r="AC781" s="70"/>
      <c r="AD781" s="70" t="s">
        <v>2402</v>
      </c>
      <c r="AE781" s="70"/>
      <c r="AF781" s="76" t="s">
        <v>63</v>
      </c>
      <c r="AG781" s="65" t="s">
        <v>1210</v>
      </c>
    </row>
    <row r="782" spans="1:33" s="78" customFormat="1" ht="50.25" customHeight="1" x14ac:dyDescent="0.25">
      <c r="A782" s="61" t="s">
        <v>2377</v>
      </c>
      <c r="B782" s="62">
        <v>81111800</v>
      </c>
      <c r="C782" s="63" t="s">
        <v>2569</v>
      </c>
      <c r="D782" s="64">
        <v>43278</v>
      </c>
      <c r="E782" s="65" t="s">
        <v>2570</v>
      </c>
      <c r="F782" s="66" t="s">
        <v>220</v>
      </c>
      <c r="G782" s="65" t="s">
        <v>241</v>
      </c>
      <c r="H782" s="67">
        <v>70000000</v>
      </c>
      <c r="I782" s="67">
        <v>64538110</v>
      </c>
      <c r="J782" s="66" t="s">
        <v>76</v>
      </c>
      <c r="K782" s="66" t="s">
        <v>68</v>
      </c>
      <c r="L782" s="62" t="s">
        <v>2425</v>
      </c>
      <c r="M782" s="62" t="s">
        <v>2412</v>
      </c>
      <c r="N782" s="68" t="s">
        <v>2426</v>
      </c>
      <c r="O782" s="69" t="s">
        <v>2427</v>
      </c>
      <c r="P782" s="65" t="s">
        <v>2428</v>
      </c>
      <c r="Q782" s="65" t="s">
        <v>2394</v>
      </c>
      <c r="R782" s="65" t="s">
        <v>2436</v>
      </c>
      <c r="S782" s="65" t="s">
        <v>2442</v>
      </c>
      <c r="T782" s="65" t="s">
        <v>2571</v>
      </c>
      <c r="U782" s="70"/>
      <c r="V782" s="71">
        <v>8284</v>
      </c>
      <c r="W782" s="72"/>
      <c r="X782" s="73">
        <v>43278</v>
      </c>
      <c r="Y782" s="74"/>
      <c r="Z782" s="74"/>
      <c r="AA782" s="75" t="str">
        <f t="shared" si="12"/>
        <v>Información incompleta</v>
      </c>
      <c r="AB782" s="70"/>
      <c r="AC782" s="70"/>
      <c r="AD782" s="70" t="s">
        <v>2402</v>
      </c>
      <c r="AE782" s="70"/>
      <c r="AF782" s="76" t="s">
        <v>63</v>
      </c>
      <c r="AG782" s="65" t="s">
        <v>1210</v>
      </c>
    </row>
    <row r="783" spans="1:33" s="78" customFormat="1" ht="50.25" customHeight="1" x14ac:dyDescent="0.25">
      <c r="A783" s="61" t="s">
        <v>2377</v>
      </c>
      <c r="B783" s="62">
        <v>93151500</v>
      </c>
      <c r="C783" s="63" t="s">
        <v>2572</v>
      </c>
      <c r="D783" s="64">
        <v>43286</v>
      </c>
      <c r="E783" s="65" t="s">
        <v>1513</v>
      </c>
      <c r="F783" s="66" t="s">
        <v>903</v>
      </c>
      <c r="G783" s="65" t="s">
        <v>241</v>
      </c>
      <c r="H783" s="67">
        <v>1000000000</v>
      </c>
      <c r="I783" s="67">
        <v>1298043331</v>
      </c>
      <c r="J783" s="66" t="s">
        <v>76</v>
      </c>
      <c r="K783" s="66" t="s">
        <v>68</v>
      </c>
      <c r="L783" s="62" t="s">
        <v>2390</v>
      </c>
      <c r="M783" s="62" t="s">
        <v>2391</v>
      </c>
      <c r="N783" s="68" t="s">
        <v>2392</v>
      </c>
      <c r="O783" s="69" t="s">
        <v>2393</v>
      </c>
      <c r="P783" s="65" t="s">
        <v>2428</v>
      </c>
      <c r="Q783" s="65" t="s">
        <v>2394</v>
      </c>
      <c r="R783" s="65" t="s">
        <v>2573</v>
      </c>
      <c r="S783" s="65" t="s">
        <v>2574</v>
      </c>
      <c r="T783" s="65" t="s">
        <v>2575</v>
      </c>
      <c r="U783" s="70"/>
      <c r="V783" s="71">
        <v>8296</v>
      </c>
      <c r="W783" s="72"/>
      <c r="X783" s="73">
        <v>43286</v>
      </c>
      <c r="Y783" s="74"/>
      <c r="Z783" s="74">
        <v>4600008186</v>
      </c>
      <c r="AA783" s="75" t="str">
        <f t="shared" si="12"/>
        <v>Información incompleta</v>
      </c>
      <c r="AB783" s="70" t="s">
        <v>2576</v>
      </c>
      <c r="AC783" s="70" t="s">
        <v>61</v>
      </c>
      <c r="AD783" s="70" t="s">
        <v>2402</v>
      </c>
      <c r="AE783" s="70" t="s">
        <v>2577</v>
      </c>
      <c r="AF783" s="76" t="s">
        <v>63</v>
      </c>
      <c r="AG783" s="65" t="s">
        <v>1210</v>
      </c>
    </row>
    <row r="784" spans="1:33" s="78" customFormat="1" ht="50.25" customHeight="1" x14ac:dyDescent="0.25">
      <c r="A784" s="61" t="s">
        <v>2377</v>
      </c>
      <c r="B784" s="62">
        <v>43211500</v>
      </c>
      <c r="C784" s="63" t="s">
        <v>2578</v>
      </c>
      <c r="D784" s="64">
        <v>43723</v>
      </c>
      <c r="E784" s="65" t="s">
        <v>2579</v>
      </c>
      <c r="F784" s="66" t="s">
        <v>67</v>
      </c>
      <c r="G784" s="65" t="s">
        <v>241</v>
      </c>
      <c r="H784" s="67" t="s">
        <v>2580</v>
      </c>
      <c r="I784" s="67" t="s">
        <v>2580</v>
      </c>
      <c r="J784" s="66" t="s">
        <v>76</v>
      </c>
      <c r="K784" s="66" t="s">
        <v>68</v>
      </c>
      <c r="L784" s="62" t="s">
        <v>2425</v>
      </c>
      <c r="M784" s="62" t="s">
        <v>2412</v>
      </c>
      <c r="N784" s="68" t="s">
        <v>2581</v>
      </c>
      <c r="O784" s="69" t="s">
        <v>2427</v>
      </c>
      <c r="P784" s="65" t="s">
        <v>2428</v>
      </c>
      <c r="Q784" s="65" t="s">
        <v>2394</v>
      </c>
      <c r="R784" s="65" t="s">
        <v>2436</v>
      </c>
      <c r="S784" s="65" t="s">
        <v>2442</v>
      </c>
      <c r="T784" s="65"/>
      <c r="U784" s="70"/>
      <c r="V784" s="71"/>
      <c r="W784" s="72"/>
      <c r="X784" s="73"/>
      <c r="Y784" s="74"/>
      <c r="Z784" s="74"/>
      <c r="AA784" s="75" t="str">
        <f t="shared" si="12"/>
        <v/>
      </c>
      <c r="AB784" s="70"/>
      <c r="AC784" s="70"/>
      <c r="AD784" s="70"/>
      <c r="AE784" s="70"/>
      <c r="AF784" s="76"/>
      <c r="AG784" s="65"/>
    </row>
    <row r="785" spans="1:33" s="78" customFormat="1" ht="50.25" customHeight="1" x14ac:dyDescent="0.25">
      <c r="A785" s="61" t="s">
        <v>2377</v>
      </c>
      <c r="B785" s="62">
        <v>81131500</v>
      </c>
      <c r="C785" s="63" t="s">
        <v>2582</v>
      </c>
      <c r="D785" s="64">
        <v>43313</v>
      </c>
      <c r="E785" s="65" t="s">
        <v>2583</v>
      </c>
      <c r="F785" s="66" t="s">
        <v>2584</v>
      </c>
      <c r="G785" s="65" t="s">
        <v>241</v>
      </c>
      <c r="H785" s="67">
        <v>390000000</v>
      </c>
      <c r="I785" s="67">
        <v>390000000</v>
      </c>
      <c r="J785" s="66" t="s">
        <v>76</v>
      </c>
      <c r="K785" s="66" t="s">
        <v>68</v>
      </c>
      <c r="L785" s="62" t="s">
        <v>2425</v>
      </c>
      <c r="M785" s="62" t="s">
        <v>2412</v>
      </c>
      <c r="N785" s="68" t="s">
        <v>2426</v>
      </c>
      <c r="O785" s="69" t="s">
        <v>2427</v>
      </c>
      <c r="P785" s="65" t="s">
        <v>2428</v>
      </c>
      <c r="Q785" s="65" t="s">
        <v>2394</v>
      </c>
      <c r="R785" s="65" t="s">
        <v>2436</v>
      </c>
      <c r="S785" s="65" t="s">
        <v>2442</v>
      </c>
      <c r="T785" s="65"/>
      <c r="U785" s="70"/>
      <c r="V785" s="71"/>
      <c r="W785" s="72"/>
      <c r="X785" s="73"/>
      <c r="Y785" s="74"/>
      <c r="Z785" s="74"/>
      <c r="AA785" s="75" t="str">
        <f t="shared" si="12"/>
        <v/>
      </c>
      <c r="AB785" s="70"/>
      <c r="AC785" s="70"/>
      <c r="AD785" s="70"/>
      <c r="AE785" s="70"/>
      <c r="AF785" s="76"/>
      <c r="AG785" s="65"/>
    </row>
    <row r="786" spans="1:33" s="78" customFormat="1" ht="50.25" customHeight="1" x14ac:dyDescent="0.25">
      <c r="A786" s="61" t="s">
        <v>2377</v>
      </c>
      <c r="B786" s="62">
        <v>43211500</v>
      </c>
      <c r="C786" s="63" t="s">
        <v>2585</v>
      </c>
      <c r="D786" s="64">
        <v>43723</v>
      </c>
      <c r="E786" s="65" t="s">
        <v>2579</v>
      </c>
      <c r="F786" s="66" t="s">
        <v>220</v>
      </c>
      <c r="G786" s="65" t="s">
        <v>241</v>
      </c>
      <c r="H786" s="67">
        <v>550000000</v>
      </c>
      <c r="I786" s="67">
        <v>550000000</v>
      </c>
      <c r="J786" s="66" t="s">
        <v>76</v>
      </c>
      <c r="K786" s="66" t="s">
        <v>68</v>
      </c>
      <c r="L786" s="62" t="s">
        <v>2425</v>
      </c>
      <c r="M786" s="62" t="s">
        <v>2412</v>
      </c>
      <c r="N786" s="68" t="s">
        <v>2586</v>
      </c>
      <c r="O786" s="69" t="s">
        <v>2427</v>
      </c>
      <c r="P786" s="65" t="s">
        <v>2428</v>
      </c>
      <c r="Q786" s="65" t="s">
        <v>2394</v>
      </c>
      <c r="R786" s="65" t="s">
        <v>2436</v>
      </c>
      <c r="S786" s="65" t="s">
        <v>2587</v>
      </c>
      <c r="T786" s="65"/>
      <c r="U786" s="70"/>
      <c r="V786" s="71"/>
      <c r="W786" s="72"/>
      <c r="X786" s="73"/>
      <c r="Y786" s="74"/>
      <c r="Z786" s="74"/>
      <c r="AA786" s="75" t="str">
        <f t="shared" si="12"/>
        <v/>
      </c>
      <c r="AB786" s="70"/>
      <c r="AC786" s="70"/>
      <c r="AD786" s="70"/>
      <c r="AE786" s="70"/>
      <c r="AF786" s="76"/>
      <c r="AG786" s="65"/>
    </row>
    <row r="787" spans="1:33" s="78" customFormat="1" ht="50.25" customHeight="1" x14ac:dyDescent="0.25">
      <c r="A787" s="61" t="s">
        <v>2588</v>
      </c>
      <c r="B787" s="62" t="s">
        <v>2589</v>
      </c>
      <c r="C787" s="63" t="s">
        <v>2590</v>
      </c>
      <c r="D787" s="64">
        <v>42822</v>
      </c>
      <c r="E787" s="65" t="s">
        <v>855</v>
      </c>
      <c r="F787" s="66" t="s">
        <v>150</v>
      </c>
      <c r="G787" s="65" t="s">
        <v>2591</v>
      </c>
      <c r="H787" s="67">
        <v>2365421226</v>
      </c>
      <c r="I787" s="67">
        <v>459300000</v>
      </c>
      <c r="J787" s="66" t="s">
        <v>49</v>
      </c>
      <c r="K787" s="66" t="s">
        <v>50</v>
      </c>
      <c r="L787" s="62" t="s">
        <v>2592</v>
      </c>
      <c r="M787" s="62" t="s">
        <v>2593</v>
      </c>
      <c r="N787" s="68" t="s">
        <v>2594</v>
      </c>
      <c r="O787" s="69" t="s">
        <v>2595</v>
      </c>
      <c r="P787" s="65" t="s">
        <v>68</v>
      </c>
      <c r="Q787" s="65" t="s">
        <v>68</v>
      </c>
      <c r="R787" s="65" t="s">
        <v>68</v>
      </c>
      <c r="S787" s="65" t="s">
        <v>68</v>
      </c>
      <c r="T787" s="65" t="s">
        <v>68</v>
      </c>
      <c r="U787" s="70" t="s">
        <v>68</v>
      </c>
      <c r="V787" s="71" t="s">
        <v>2596</v>
      </c>
      <c r="W787" s="72">
        <v>15663</v>
      </c>
      <c r="X787" s="73">
        <v>42746</v>
      </c>
      <c r="Y787" s="74">
        <v>2017060052736</v>
      </c>
      <c r="Z787" s="74">
        <v>4600006524</v>
      </c>
      <c r="AA787" s="75">
        <f t="shared" si="12"/>
        <v>1</v>
      </c>
      <c r="AB787" s="70" t="s">
        <v>2597</v>
      </c>
      <c r="AC787" s="70" t="s">
        <v>61</v>
      </c>
      <c r="AD787" s="70" t="s">
        <v>2598</v>
      </c>
      <c r="AE787" s="70" t="s">
        <v>2599</v>
      </c>
      <c r="AF787" s="76" t="s">
        <v>95</v>
      </c>
      <c r="AG787" s="65" t="s">
        <v>2600</v>
      </c>
    </row>
    <row r="788" spans="1:33" s="78" customFormat="1" ht="50.25" customHeight="1" x14ac:dyDescent="0.25">
      <c r="A788" s="61" t="s">
        <v>2588</v>
      </c>
      <c r="B788" s="62" t="s">
        <v>2589</v>
      </c>
      <c r="C788" s="63" t="s">
        <v>2590</v>
      </c>
      <c r="D788" s="64">
        <v>43132</v>
      </c>
      <c r="E788" s="65" t="s">
        <v>231</v>
      </c>
      <c r="F788" s="66" t="s">
        <v>150</v>
      </c>
      <c r="G788" s="65" t="s">
        <v>2591</v>
      </c>
      <c r="H788" s="67">
        <v>1769976113</v>
      </c>
      <c r="I788" s="67">
        <v>1707920815</v>
      </c>
      <c r="J788" s="66" t="s">
        <v>76</v>
      </c>
      <c r="K788" s="66" t="s">
        <v>68</v>
      </c>
      <c r="L788" s="62" t="s">
        <v>2592</v>
      </c>
      <c r="M788" s="62" t="s">
        <v>2593</v>
      </c>
      <c r="N788" s="68" t="s">
        <v>2594</v>
      </c>
      <c r="O788" s="69" t="s">
        <v>2595</v>
      </c>
      <c r="P788" s="65" t="s">
        <v>68</v>
      </c>
      <c r="Q788" s="65" t="s">
        <v>68</v>
      </c>
      <c r="R788" s="65" t="s">
        <v>68</v>
      </c>
      <c r="S788" s="65" t="s">
        <v>68</v>
      </c>
      <c r="T788" s="65" t="s">
        <v>68</v>
      </c>
      <c r="U788" s="70" t="s">
        <v>68</v>
      </c>
      <c r="V788" s="71" t="s">
        <v>2601</v>
      </c>
      <c r="W788" s="72">
        <v>20593</v>
      </c>
      <c r="X788" s="73">
        <v>43143</v>
      </c>
      <c r="Y788" s="74">
        <v>2018060226062</v>
      </c>
      <c r="Z788" s="74">
        <v>4600008136</v>
      </c>
      <c r="AA788" s="75">
        <f t="shared" si="12"/>
        <v>1</v>
      </c>
      <c r="AB788" s="70" t="s">
        <v>2597</v>
      </c>
      <c r="AC788" s="70"/>
      <c r="AD788" s="70" t="s">
        <v>2602</v>
      </c>
      <c r="AE788" s="70" t="s">
        <v>2603</v>
      </c>
      <c r="AF788" s="76" t="s">
        <v>95</v>
      </c>
      <c r="AG788" s="65" t="s">
        <v>2600</v>
      </c>
    </row>
    <row r="789" spans="1:33" s="78" customFormat="1" ht="50.25" customHeight="1" x14ac:dyDescent="0.25">
      <c r="A789" s="61" t="s">
        <v>2588</v>
      </c>
      <c r="B789" s="62">
        <v>80131502</v>
      </c>
      <c r="C789" s="63" t="s">
        <v>2604</v>
      </c>
      <c r="D789" s="64">
        <v>42736</v>
      </c>
      <c r="E789" s="65" t="s">
        <v>2605</v>
      </c>
      <c r="F789" s="66" t="s">
        <v>1212</v>
      </c>
      <c r="G789" s="65" t="s">
        <v>2591</v>
      </c>
      <c r="H789" s="67">
        <v>162900660</v>
      </c>
      <c r="I789" s="67">
        <v>13500000</v>
      </c>
      <c r="J789" s="66" t="s">
        <v>49</v>
      </c>
      <c r="K789" s="66" t="s">
        <v>50</v>
      </c>
      <c r="L789" s="62" t="s">
        <v>2592</v>
      </c>
      <c r="M789" s="62" t="s">
        <v>2593</v>
      </c>
      <c r="N789" s="68" t="s">
        <v>2594</v>
      </c>
      <c r="O789" s="69" t="s">
        <v>2595</v>
      </c>
      <c r="P789" s="65" t="s">
        <v>68</v>
      </c>
      <c r="Q789" s="65" t="s">
        <v>68</v>
      </c>
      <c r="R789" s="65" t="s">
        <v>68</v>
      </c>
      <c r="S789" s="65" t="s">
        <v>68</v>
      </c>
      <c r="T789" s="65" t="s">
        <v>68</v>
      </c>
      <c r="U789" s="70" t="s">
        <v>68</v>
      </c>
      <c r="V789" s="71">
        <v>6307</v>
      </c>
      <c r="W789" s="72">
        <v>15665</v>
      </c>
      <c r="X789" s="73">
        <v>42753</v>
      </c>
      <c r="Y789" s="74">
        <v>2017060001433</v>
      </c>
      <c r="Z789" s="74">
        <v>4600006172</v>
      </c>
      <c r="AA789" s="75">
        <f t="shared" si="12"/>
        <v>1</v>
      </c>
      <c r="AB789" s="70" t="s">
        <v>2606</v>
      </c>
      <c r="AC789" s="70" t="s">
        <v>805</v>
      </c>
      <c r="AD789" s="70" t="s">
        <v>2607</v>
      </c>
      <c r="AE789" s="70" t="s">
        <v>2608</v>
      </c>
      <c r="AF789" s="76" t="s">
        <v>63</v>
      </c>
      <c r="AG789" s="65" t="s">
        <v>2600</v>
      </c>
    </row>
    <row r="790" spans="1:33" s="78" customFormat="1" ht="50.25" customHeight="1" x14ac:dyDescent="0.25">
      <c r="A790" s="61" t="s">
        <v>2588</v>
      </c>
      <c r="B790" s="62">
        <v>80131502</v>
      </c>
      <c r="C790" s="63" t="s">
        <v>2604</v>
      </c>
      <c r="D790" s="64">
        <v>43127</v>
      </c>
      <c r="E790" s="65" t="s">
        <v>66</v>
      </c>
      <c r="F790" s="66" t="s">
        <v>1212</v>
      </c>
      <c r="G790" s="65" t="s">
        <v>2591</v>
      </c>
      <c r="H790" s="67">
        <v>145290860</v>
      </c>
      <c r="I790" s="67">
        <v>145290860</v>
      </c>
      <c r="J790" s="66" t="s">
        <v>76</v>
      </c>
      <c r="K790" s="66" t="s">
        <v>50</v>
      </c>
      <c r="L790" s="62" t="s">
        <v>2592</v>
      </c>
      <c r="M790" s="62" t="s">
        <v>2593</v>
      </c>
      <c r="N790" s="68" t="s">
        <v>2594</v>
      </c>
      <c r="O790" s="69" t="s">
        <v>2595</v>
      </c>
      <c r="P790" s="65" t="s">
        <v>68</v>
      </c>
      <c r="Q790" s="65" t="s">
        <v>68</v>
      </c>
      <c r="R790" s="65" t="s">
        <v>68</v>
      </c>
      <c r="S790" s="65" t="s">
        <v>68</v>
      </c>
      <c r="T790" s="65" t="s">
        <v>68</v>
      </c>
      <c r="U790" s="70" t="s">
        <v>68</v>
      </c>
      <c r="V790" s="71">
        <v>8035</v>
      </c>
      <c r="W790" s="72">
        <v>20592</v>
      </c>
      <c r="X790" s="73">
        <v>43115</v>
      </c>
      <c r="Y790" s="74">
        <v>2018060004241</v>
      </c>
      <c r="Z790" s="74">
        <v>4600008034</v>
      </c>
      <c r="AA790" s="75">
        <f t="shared" si="12"/>
        <v>1</v>
      </c>
      <c r="AB790" s="70" t="s">
        <v>2606</v>
      </c>
      <c r="AC790" s="70" t="s">
        <v>2609</v>
      </c>
      <c r="AD790" s="70"/>
      <c r="AE790" s="70" t="s">
        <v>2592</v>
      </c>
      <c r="AF790" s="76" t="s">
        <v>63</v>
      </c>
      <c r="AG790" s="65" t="s">
        <v>2600</v>
      </c>
    </row>
    <row r="791" spans="1:33" s="78" customFormat="1" ht="50.25" customHeight="1" x14ac:dyDescent="0.25">
      <c r="A791" s="61" t="s">
        <v>2588</v>
      </c>
      <c r="B791" s="62" t="s">
        <v>2610</v>
      </c>
      <c r="C791" s="63" t="s">
        <v>2611</v>
      </c>
      <c r="D791" s="64">
        <v>43035</v>
      </c>
      <c r="E791" s="65" t="s">
        <v>736</v>
      </c>
      <c r="F791" s="66" t="s">
        <v>47</v>
      </c>
      <c r="G791" s="65" t="s">
        <v>2612</v>
      </c>
      <c r="H791" s="67">
        <v>5050000000</v>
      </c>
      <c r="I791" s="67">
        <v>5050000000</v>
      </c>
      <c r="J791" s="66" t="s">
        <v>49</v>
      </c>
      <c r="K791" s="66" t="s">
        <v>50</v>
      </c>
      <c r="L791" s="62" t="s">
        <v>2592</v>
      </c>
      <c r="M791" s="62" t="s">
        <v>2593</v>
      </c>
      <c r="N791" s="68" t="s">
        <v>2594</v>
      </c>
      <c r="O791" s="69" t="s">
        <v>2595</v>
      </c>
      <c r="P791" s="65" t="s">
        <v>1988</v>
      </c>
      <c r="Q791" s="65" t="s">
        <v>2613</v>
      </c>
      <c r="R791" s="65" t="s">
        <v>2614</v>
      </c>
      <c r="S791" s="65" t="s">
        <v>2615</v>
      </c>
      <c r="T791" s="65" t="s">
        <v>2616</v>
      </c>
      <c r="U791" s="70" t="s">
        <v>2617</v>
      </c>
      <c r="V791" s="71">
        <v>7710</v>
      </c>
      <c r="W791" s="72" t="s">
        <v>2618</v>
      </c>
      <c r="X791" s="73">
        <v>43048</v>
      </c>
      <c r="Y791" s="74">
        <v>20172541265455</v>
      </c>
      <c r="Z791" s="74">
        <v>4600007630</v>
      </c>
      <c r="AA791" s="75">
        <f t="shared" si="12"/>
        <v>1</v>
      </c>
      <c r="AB791" s="70" t="s">
        <v>458</v>
      </c>
      <c r="AC791" s="70" t="s">
        <v>61</v>
      </c>
      <c r="AD791" s="70"/>
      <c r="AE791" s="70" t="s">
        <v>2619</v>
      </c>
      <c r="AF791" s="76" t="s">
        <v>95</v>
      </c>
      <c r="AG791" s="65" t="s">
        <v>2600</v>
      </c>
    </row>
    <row r="792" spans="1:33" s="78" customFormat="1" ht="50.25" customHeight="1" x14ac:dyDescent="0.25">
      <c r="A792" s="61" t="s">
        <v>2588</v>
      </c>
      <c r="B792" s="62">
        <v>80101600</v>
      </c>
      <c r="C792" s="63" t="s">
        <v>2620</v>
      </c>
      <c r="D792" s="64">
        <v>43049</v>
      </c>
      <c r="E792" s="65" t="s">
        <v>736</v>
      </c>
      <c r="F792" s="66" t="s">
        <v>47</v>
      </c>
      <c r="G792" s="65" t="s">
        <v>2612</v>
      </c>
      <c r="H792" s="67">
        <v>1000000000</v>
      </c>
      <c r="I792" s="67">
        <v>800000000</v>
      </c>
      <c r="J792" s="66" t="s">
        <v>49</v>
      </c>
      <c r="K792" s="66" t="s">
        <v>50</v>
      </c>
      <c r="L792" s="62" t="s">
        <v>2621</v>
      </c>
      <c r="M792" s="62" t="s">
        <v>2622</v>
      </c>
      <c r="N792" s="68" t="s">
        <v>2623</v>
      </c>
      <c r="O792" s="69" t="s">
        <v>2624</v>
      </c>
      <c r="P792" s="65" t="s">
        <v>1988</v>
      </c>
      <c r="Q792" s="65" t="s">
        <v>2625</v>
      </c>
      <c r="R792" s="65" t="s">
        <v>2626</v>
      </c>
      <c r="S792" s="65" t="s">
        <v>2627</v>
      </c>
      <c r="T792" s="65" t="s">
        <v>2628</v>
      </c>
      <c r="U792" s="70" t="s">
        <v>2629</v>
      </c>
      <c r="V792" s="71">
        <v>7749</v>
      </c>
      <c r="W792" s="72">
        <v>19629</v>
      </c>
      <c r="X792" s="73">
        <v>43047</v>
      </c>
      <c r="Y792" s="74">
        <v>2017060109953</v>
      </c>
      <c r="Z792" s="74">
        <v>4600007908</v>
      </c>
      <c r="AA792" s="75">
        <f t="shared" si="12"/>
        <v>1</v>
      </c>
      <c r="AB792" s="70" t="s">
        <v>2630</v>
      </c>
      <c r="AC792" s="70" t="s">
        <v>61</v>
      </c>
      <c r="AD792" s="70"/>
      <c r="AE792" s="70" t="s">
        <v>2631</v>
      </c>
      <c r="AF792" s="76" t="s">
        <v>63</v>
      </c>
      <c r="AG792" s="65" t="s">
        <v>2600</v>
      </c>
    </row>
    <row r="793" spans="1:33" s="78" customFormat="1" ht="50.25" customHeight="1" x14ac:dyDescent="0.25">
      <c r="A793" s="61" t="s">
        <v>2588</v>
      </c>
      <c r="B793" s="62">
        <v>80101510</v>
      </c>
      <c r="C793" s="63" t="s">
        <v>2632</v>
      </c>
      <c r="D793" s="64">
        <v>43221</v>
      </c>
      <c r="E793" s="65" t="s">
        <v>2633</v>
      </c>
      <c r="F793" s="66" t="s">
        <v>138</v>
      </c>
      <c r="G793" s="65" t="s">
        <v>2591</v>
      </c>
      <c r="H793" s="67">
        <v>23919000</v>
      </c>
      <c r="I793" s="67">
        <v>23919000</v>
      </c>
      <c r="J793" s="66" t="s">
        <v>76</v>
      </c>
      <c r="K793" s="66" t="s">
        <v>68</v>
      </c>
      <c r="L793" s="62" t="s">
        <v>2634</v>
      </c>
      <c r="M793" s="62" t="s">
        <v>2635</v>
      </c>
      <c r="N793" s="68" t="s">
        <v>2636</v>
      </c>
      <c r="O793" s="69" t="s">
        <v>2637</v>
      </c>
      <c r="P793" s="65" t="s">
        <v>68</v>
      </c>
      <c r="Q793" s="65" t="s">
        <v>68</v>
      </c>
      <c r="R793" s="65" t="s">
        <v>68</v>
      </c>
      <c r="S793" s="65" t="s">
        <v>68</v>
      </c>
      <c r="T793" s="65" t="s">
        <v>68</v>
      </c>
      <c r="U793" s="70" t="s">
        <v>68</v>
      </c>
      <c r="V793" s="71">
        <v>8187</v>
      </c>
      <c r="W793" s="72">
        <v>21413</v>
      </c>
      <c r="X793" s="73">
        <v>43220</v>
      </c>
      <c r="Y793" s="74">
        <v>0</v>
      </c>
      <c r="Z793" s="74">
        <v>4600008122</v>
      </c>
      <c r="AA793" s="75">
        <f t="shared" si="12"/>
        <v>1</v>
      </c>
      <c r="AB793" s="70" t="s">
        <v>2638</v>
      </c>
      <c r="AC793" s="70"/>
      <c r="AD793" s="70"/>
      <c r="AE793" s="70" t="s">
        <v>2639</v>
      </c>
      <c r="AF793" s="76" t="s">
        <v>63</v>
      </c>
      <c r="AG793" s="65" t="s">
        <v>2600</v>
      </c>
    </row>
    <row r="794" spans="1:33" s="78" customFormat="1" ht="50.25" customHeight="1" x14ac:dyDescent="0.25">
      <c r="A794" s="61" t="s">
        <v>2588</v>
      </c>
      <c r="B794" s="62">
        <v>81161801</v>
      </c>
      <c r="C794" s="63" t="s">
        <v>2640</v>
      </c>
      <c r="D794" s="64">
        <v>42876</v>
      </c>
      <c r="E794" s="65" t="s">
        <v>852</v>
      </c>
      <c r="F794" s="66" t="s">
        <v>97</v>
      </c>
      <c r="G794" s="65" t="s">
        <v>2591</v>
      </c>
      <c r="H794" s="67">
        <v>181347510</v>
      </c>
      <c r="I794" s="67">
        <v>15000000</v>
      </c>
      <c r="J794" s="66" t="s">
        <v>49</v>
      </c>
      <c r="K794" s="66" t="s">
        <v>50</v>
      </c>
      <c r="L794" s="62" t="s">
        <v>2634</v>
      </c>
      <c r="M794" s="62" t="s">
        <v>2635</v>
      </c>
      <c r="N794" s="68" t="s">
        <v>2636</v>
      </c>
      <c r="O794" s="69" t="s">
        <v>2637</v>
      </c>
      <c r="P794" s="65" t="s">
        <v>68</v>
      </c>
      <c r="Q794" s="65" t="s">
        <v>68</v>
      </c>
      <c r="R794" s="65" t="s">
        <v>68</v>
      </c>
      <c r="S794" s="65" t="s">
        <v>68</v>
      </c>
      <c r="T794" s="65" t="s">
        <v>68</v>
      </c>
      <c r="U794" s="70" t="s">
        <v>68</v>
      </c>
      <c r="V794" s="71">
        <v>6958</v>
      </c>
      <c r="W794" s="72">
        <v>17446</v>
      </c>
      <c r="X794" s="73">
        <v>42857</v>
      </c>
      <c r="Y794" s="74">
        <v>2017060079671</v>
      </c>
      <c r="Z794" s="74">
        <v>4600006762</v>
      </c>
      <c r="AA794" s="75">
        <f t="shared" si="12"/>
        <v>1</v>
      </c>
      <c r="AB794" s="70" t="s">
        <v>2641</v>
      </c>
      <c r="AC794" s="70" t="s">
        <v>61</v>
      </c>
      <c r="AD794" s="70" t="s">
        <v>2607</v>
      </c>
      <c r="AE794" s="70" t="s">
        <v>2642</v>
      </c>
      <c r="AF794" s="76" t="s">
        <v>63</v>
      </c>
      <c r="AG794" s="65" t="s">
        <v>2600</v>
      </c>
    </row>
    <row r="795" spans="1:33" s="78" customFormat="1" ht="50.25" customHeight="1" x14ac:dyDescent="0.25">
      <c r="A795" s="61" t="s">
        <v>2588</v>
      </c>
      <c r="B795" s="62">
        <v>81161801</v>
      </c>
      <c r="C795" s="63" t="s">
        <v>2640</v>
      </c>
      <c r="D795" s="64">
        <v>43101</v>
      </c>
      <c r="E795" s="65" t="s">
        <v>66</v>
      </c>
      <c r="F795" s="66" t="s">
        <v>97</v>
      </c>
      <c r="G795" s="65" t="s">
        <v>2591</v>
      </c>
      <c r="H795" s="67">
        <v>218189300</v>
      </c>
      <c r="I795" s="67">
        <v>218189300</v>
      </c>
      <c r="J795" s="66" t="s">
        <v>76</v>
      </c>
      <c r="K795" s="66" t="s">
        <v>68</v>
      </c>
      <c r="L795" s="62" t="s">
        <v>2643</v>
      </c>
      <c r="M795" s="62" t="s">
        <v>602</v>
      </c>
      <c r="N795" s="68" t="s">
        <v>2636</v>
      </c>
      <c r="O795" s="69" t="s">
        <v>2637</v>
      </c>
      <c r="P795" s="65" t="s">
        <v>68</v>
      </c>
      <c r="Q795" s="65" t="s">
        <v>68</v>
      </c>
      <c r="R795" s="65" t="s">
        <v>68</v>
      </c>
      <c r="S795" s="65" t="s">
        <v>68</v>
      </c>
      <c r="T795" s="65" t="s">
        <v>68</v>
      </c>
      <c r="U795" s="70" t="s">
        <v>68</v>
      </c>
      <c r="V795" s="71">
        <v>8040</v>
      </c>
      <c r="W795" s="72">
        <v>20702</v>
      </c>
      <c r="X795" s="73">
        <v>43122</v>
      </c>
      <c r="Y795" s="74">
        <v>2018060004242</v>
      </c>
      <c r="Z795" s="74">
        <v>4600008035</v>
      </c>
      <c r="AA795" s="75">
        <f t="shared" si="12"/>
        <v>1</v>
      </c>
      <c r="AB795" s="70" t="s">
        <v>2641</v>
      </c>
      <c r="AC795" s="70" t="s">
        <v>2644</v>
      </c>
      <c r="AD795" s="70"/>
      <c r="AE795" s="70" t="s">
        <v>2642</v>
      </c>
      <c r="AF795" s="76" t="s">
        <v>63</v>
      </c>
      <c r="AG795" s="65" t="s">
        <v>2600</v>
      </c>
    </row>
    <row r="796" spans="1:33" s="78" customFormat="1" ht="50.25" customHeight="1" x14ac:dyDescent="0.25">
      <c r="A796" s="61" t="s">
        <v>2588</v>
      </c>
      <c r="B796" s="62" t="s">
        <v>2589</v>
      </c>
      <c r="C796" s="63" t="s">
        <v>2645</v>
      </c>
      <c r="D796" s="64">
        <v>42795</v>
      </c>
      <c r="E796" s="65" t="s">
        <v>855</v>
      </c>
      <c r="F796" s="66" t="s">
        <v>47</v>
      </c>
      <c r="G796" s="65" t="s">
        <v>2612</v>
      </c>
      <c r="H796" s="67">
        <v>2393000000</v>
      </c>
      <c r="I796" s="67">
        <v>593000000</v>
      </c>
      <c r="J796" s="66" t="s">
        <v>49</v>
      </c>
      <c r="K796" s="66" t="s">
        <v>50</v>
      </c>
      <c r="L796" s="62" t="s">
        <v>2592</v>
      </c>
      <c r="M796" s="62" t="s">
        <v>2593</v>
      </c>
      <c r="N796" s="68" t="s">
        <v>2594</v>
      </c>
      <c r="O796" s="69" t="s">
        <v>2595</v>
      </c>
      <c r="P796" s="65" t="s">
        <v>1988</v>
      </c>
      <c r="Q796" s="65" t="s">
        <v>2646</v>
      </c>
      <c r="R796" s="65" t="s">
        <v>2647</v>
      </c>
      <c r="S796" s="65" t="s">
        <v>2648</v>
      </c>
      <c r="T796" s="65" t="s">
        <v>2649</v>
      </c>
      <c r="U796" s="70" t="s">
        <v>2647</v>
      </c>
      <c r="V796" s="71">
        <v>6553</v>
      </c>
      <c r="W796" s="72">
        <v>16455</v>
      </c>
      <c r="X796" s="73">
        <v>42794</v>
      </c>
      <c r="Y796" s="74">
        <v>2017060052066</v>
      </c>
      <c r="Z796" s="74">
        <v>4600006458</v>
      </c>
      <c r="AA796" s="75">
        <f t="shared" si="12"/>
        <v>1</v>
      </c>
      <c r="AB796" s="70" t="s">
        <v>2630</v>
      </c>
      <c r="AC796" s="70" t="s">
        <v>61</v>
      </c>
      <c r="AD796" s="70" t="s">
        <v>2598</v>
      </c>
      <c r="AE796" s="70" t="s">
        <v>2650</v>
      </c>
      <c r="AF796" s="76" t="s">
        <v>95</v>
      </c>
      <c r="AG796" s="65" t="s">
        <v>2600</v>
      </c>
    </row>
    <row r="797" spans="1:33" s="78" customFormat="1" ht="50.25" customHeight="1" x14ac:dyDescent="0.25">
      <c r="A797" s="61" t="s">
        <v>2588</v>
      </c>
      <c r="B797" s="62" t="s">
        <v>2589</v>
      </c>
      <c r="C797" s="63" t="s">
        <v>2651</v>
      </c>
      <c r="D797" s="64">
        <v>43282</v>
      </c>
      <c r="E797" s="65" t="s">
        <v>74</v>
      </c>
      <c r="F797" s="66" t="s">
        <v>47</v>
      </c>
      <c r="G797" s="65" t="s">
        <v>2612</v>
      </c>
      <c r="H797" s="67">
        <v>2860539633</v>
      </c>
      <c r="I797" s="67">
        <v>2860539633</v>
      </c>
      <c r="J797" s="66" t="s">
        <v>76</v>
      </c>
      <c r="K797" s="66" t="s">
        <v>68</v>
      </c>
      <c r="L797" s="62" t="s">
        <v>2652</v>
      </c>
      <c r="M797" s="62" t="s">
        <v>2653</v>
      </c>
      <c r="N797" s="68">
        <v>3838111</v>
      </c>
      <c r="O797" s="69" t="s">
        <v>2654</v>
      </c>
      <c r="P797" s="65" t="s">
        <v>1988</v>
      </c>
      <c r="Q797" s="65" t="s">
        <v>2646</v>
      </c>
      <c r="R797" s="65" t="s">
        <v>2655</v>
      </c>
      <c r="S797" s="65" t="s">
        <v>2648</v>
      </c>
      <c r="T797" s="65" t="s">
        <v>2656</v>
      </c>
      <c r="U797" s="70" t="s">
        <v>2647</v>
      </c>
      <c r="V797" s="71"/>
      <c r="W797" s="72"/>
      <c r="X797" s="73"/>
      <c r="Y797" s="74"/>
      <c r="Z797" s="74"/>
      <c r="AA797" s="75" t="str">
        <f t="shared" si="12"/>
        <v/>
      </c>
      <c r="AB797" s="70"/>
      <c r="AC797" s="70"/>
      <c r="AD797" s="70"/>
      <c r="AE797" s="70" t="s">
        <v>2650</v>
      </c>
      <c r="AF797" s="76" t="s">
        <v>95</v>
      </c>
      <c r="AG797" s="65" t="s">
        <v>2600</v>
      </c>
    </row>
    <row r="798" spans="1:33" s="78" customFormat="1" ht="50.25" customHeight="1" x14ac:dyDescent="0.25">
      <c r="A798" s="61" t="s">
        <v>2588</v>
      </c>
      <c r="B798" s="62">
        <v>80111620</v>
      </c>
      <c r="C798" s="63" t="s">
        <v>2657</v>
      </c>
      <c r="D798" s="64">
        <v>43009</v>
      </c>
      <c r="E798" s="65" t="s">
        <v>701</v>
      </c>
      <c r="F798" s="66" t="s">
        <v>47</v>
      </c>
      <c r="G798" s="65" t="s">
        <v>2612</v>
      </c>
      <c r="H798" s="67">
        <v>1827062510</v>
      </c>
      <c r="I798" s="67">
        <v>1500000000</v>
      </c>
      <c r="J798" s="66" t="s">
        <v>49</v>
      </c>
      <c r="K798" s="66" t="s">
        <v>50</v>
      </c>
      <c r="L798" s="62" t="s">
        <v>2658</v>
      </c>
      <c r="M798" s="62" t="s">
        <v>2659</v>
      </c>
      <c r="N798" s="68" t="s">
        <v>2660</v>
      </c>
      <c r="O798" s="69" t="s">
        <v>2661</v>
      </c>
      <c r="P798" s="65" t="s">
        <v>1988</v>
      </c>
      <c r="Q798" s="65" t="s">
        <v>2613</v>
      </c>
      <c r="R798" s="65" t="s">
        <v>2626</v>
      </c>
      <c r="S798" s="65" t="s">
        <v>2627</v>
      </c>
      <c r="T798" s="65" t="s">
        <v>2628</v>
      </c>
      <c r="U798" s="70" t="s">
        <v>2662</v>
      </c>
      <c r="V798" s="71">
        <v>7624</v>
      </c>
      <c r="W798" s="72">
        <v>18415</v>
      </c>
      <c r="X798" s="73">
        <v>42996</v>
      </c>
      <c r="Y798" s="74">
        <v>2017060099027</v>
      </c>
      <c r="Z798" s="74">
        <v>4600007576</v>
      </c>
      <c r="AA798" s="75">
        <f t="shared" si="12"/>
        <v>1</v>
      </c>
      <c r="AB798" s="70" t="s">
        <v>310</v>
      </c>
      <c r="AC798" s="70" t="s">
        <v>61</v>
      </c>
      <c r="AD798" s="70"/>
      <c r="AE798" s="70" t="s">
        <v>2663</v>
      </c>
      <c r="AF798" s="76" t="s">
        <v>95</v>
      </c>
      <c r="AG798" s="65" t="s">
        <v>2600</v>
      </c>
    </row>
    <row r="799" spans="1:33" s="78" customFormat="1" ht="50.25" customHeight="1" x14ac:dyDescent="0.25">
      <c r="A799" s="61" t="s">
        <v>2588</v>
      </c>
      <c r="B799" s="62" t="s">
        <v>2664</v>
      </c>
      <c r="C799" s="63" t="s">
        <v>2665</v>
      </c>
      <c r="D799" s="64">
        <v>43374</v>
      </c>
      <c r="E799" s="65" t="s">
        <v>855</v>
      </c>
      <c r="F799" s="66" t="s">
        <v>150</v>
      </c>
      <c r="G799" s="65" t="s">
        <v>2591</v>
      </c>
      <c r="H799" s="67">
        <v>4219587000</v>
      </c>
      <c r="I799" s="67">
        <v>4219587000</v>
      </c>
      <c r="J799" s="66" t="s">
        <v>76</v>
      </c>
      <c r="K799" s="66" t="s">
        <v>68</v>
      </c>
      <c r="L799" s="62" t="s">
        <v>2621</v>
      </c>
      <c r="M799" s="62" t="s">
        <v>2666</v>
      </c>
      <c r="N799" s="68">
        <v>3838123</v>
      </c>
      <c r="O799" s="69" t="s">
        <v>697</v>
      </c>
      <c r="P799" s="65" t="s">
        <v>68</v>
      </c>
      <c r="Q799" s="65" t="s">
        <v>68</v>
      </c>
      <c r="R799" s="65" t="s">
        <v>68</v>
      </c>
      <c r="S799" s="65" t="s">
        <v>68</v>
      </c>
      <c r="T799" s="65" t="s">
        <v>68</v>
      </c>
      <c r="U799" s="70" t="s">
        <v>68</v>
      </c>
      <c r="V799" s="71" t="s">
        <v>2667</v>
      </c>
      <c r="W799" s="72" t="s">
        <v>2667</v>
      </c>
      <c r="X799" s="73"/>
      <c r="Y799" s="74"/>
      <c r="Z799" s="74"/>
      <c r="AA799" s="75">
        <f t="shared" si="12"/>
        <v>0</v>
      </c>
      <c r="AB799" s="70"/>
      <c r="AC799" s="70"/>
      <c r="AD799" s="70"/>
      <c r="AE799" s="70" t="s">
        <v>2631</v>
      </c>
      <c r="AF799" s="76" t="s">
        <v>63</v>
      </c>
      <c r="AG799" s="65" t="s">
        <v>2600</v>
      </c>
    </row>
    <row r="800" spans="1:33" s="78" customFormat="1" ht="50.25" customHeight="1" x14ac:dyDescent="0.25">
      <c r="A800" s="61" t="s">
        <v>2588</v>
      </c>
      <c r="B800" s="62">
        <v>80161500</v>
      </c>
      <c r="C800" s="63" t="s">
        <v>2668</v>
      </c>
      <c r="D800" s="64">
        <v>42962</v>
      </c>
      <c r="E800" s="65" t="s">
        <v>2669</v>
      </c>
      <c r="F800" s="66" t="s">
        <v>639</v>
      </c>
      <c r="G800" s="65" t="s">
        <v>2591</v>
      </c>
      <c r="H800" s="67">
        <v>31685145</v>
      </c>
      <c r="I800" s="67">
        <v>12725055</v>
      </c>
      <c r="J800" s="66" t="s">
        <v>49</v>
      </c>
      <c r="K800" s="66" t="s">
        <v>50</v>
      </c>
      <c r="L800" s="62" t="s">
        <v>2592</v>
      </c>
      <c r="M800" s="62" t="s">
        <v>2593</v>
      </c>
      <c r="N800" s="68" t="s">
        <v>2594</v>
      </c>
      <c r="O800" s="69" t="s">
        <v>2595</v>
      </c>
      <c r="P800" s="65" t="s">
        <v>68</v>
      </c>
      <c r="Q800" s="65" t="s">
        <v>68</v>
      </c>
      <c r="R800" s="65" t="s">
        <v>68</v>
      </c>
      <c r="S800" s="65" t="s">
        <v>68</v>
      </c>
      <c r="T800" s="65" t="s">
        <v>68</v>
      </c>
      <c r="U800" s="70" t="s">
        <v>68</v>
      </c>
      <c r="V800" s="71">
        <v>7410</v>
      </c>
      <c r="W800" s="72">
        <v>18435</v>
      </c>
      <c r="X800" s="73">
        <v>42969</v>
      </c>
      <c r="Y800" s="74">
        <v>2017060096839</v>
      </c>
      <c r="Z800" s="74">
        <v>4600007306</v>
      </c>
      <c r="AA800" s="75">
        <f t="shared" si="12"/>
        <v>1</v>
      </c>
      <c r="AB800" s="70" t="s">
        <v>2670</v>
      </c>
      <c r="AC800" s="70" t="s">
        <v>61</v>
      </c>
      <c r="AD800" s="70"/>
      <c r="AE800" s="70" t="s">
        <v>2671</v>
      </c>
      <c r="AF800" s="76" t="s">
        <v>63</v>
      </c>
      <c r="AG800" s="65" t="s">
        <v>2600</v>
      </c>
    </row>
    <row r="801" spans="1:33" s="78" customFormat="1" ht="50.25" customHeight="1" x14ac:dyDescent="0.25">
      <c r="A801" s="61" t="s">
        <v>2588</v>
      </c>
      <c r="B801" s="62">
        <v>80161500</v>
      </c>
      <c r="C801" s="63" t="s">
        <v>2672</v>
      </c>
      <c r="D801" s="64">
        <v>42962</v>
      </c>
      <c r="E801" s="65" t="s">
        <v>2669</v>
      </c>
      <c r="F801" s="66" t="s">
        <v>639</v>
      </c>
      <c r="G801" s="65" t="s">
        <v>2591</v>
      </c>
      <c r="H801" s="67">
        <v>321622730</v>
      </c>
      <c r="I801" s="67">
        <v>129156174</v>
      </c>
      <c r="J801" s="66" t="s">
        <v>49</v>
      </c>
      <c r="K801" s="66" t="s">
        <v>50</v>
      </c>
      <c r="L801" s="62" t="s">
        <v>2592</v>
      </c>
      <c r="M801" s="62" t="s">
        <v>2593</v>
      </c>
      <c r="N801" s="68">
        <v>3835152</v>
      </c>
      <c r="O801" s="69" t="s">
        <v>2595</v>
      </c>
      <c r="P801" s="65" t="s">
        <v>68</v>
      </c>
      <c r="Q801" s="65" t="s">
        <v>68</v>
      </c>
      <c r="R801" s="65" t="s">
        <v>68</v>
      </c>
      <c r="S801" s="65" t="s">
        <v>68</v>
      </c>
      <c r="T801" s="65" t="s">
        <v>68</v>
      </c>
      <c r="U801" s="70" t="s">
        <v>68</v>
      </c>
      <c r="V801" s="71">
        <v>7409</v>
      </c>
      <c r="W801" s="72">
        <v>18434</v>
      </c>
      <c r="X801" s="73">
        <v>42969</v>
      </c>
      <c r="Y801" s="74">
        <v>2017060096839</v>
      </c>
      <c r="Z801" s="74">
        <v>4600007305</v>
      </c>
      <c r="AA801" s="75">
        <f t="shared" si="12"/>
        <v>1</v>
      </c>
      <c r="AB801" s="70" t="s">
        <v>2673</v>
      </c>
      <c r="AC801" s="70" t="s">
        <v>61</v>
      </c>
      <c r="AD801" s="70"/>
      <c r="AE801" s="70" t="s">
        <v>2671</v>
      </c>
      <c r="AF801" s="76" t="s">
        <v>63</v>
      </c>
      <c r="AG801" s="65" t="s">
        <v>2600</v>
      </c>
    </row>
    <row r="802" spans="1:33" s="78" customFormat="1" ht="50.25" customHeight="1" x14ac:dyDescent="0.25">
      <c r="A802" s="61" t="s">
        <v>2588</v>
      </c>
      <c r="B802" s="62">
        <v>80161500</v>
      </c>
      <c r="C802" s="63" t="s">
        <v>2674</v>
      </c>
      <c r="D802" s="64">
        <v>42962</v>
      </c>
      <c r="E802" s="65" t="s">
        <v>2669</v>
      </c>
      <c r="F802" s="66" t="s">
        <v>639</v>
      </c>
      <c r="G802" s="65" t="s">
        <v>2591</v>
      </c>
      <c r="H802" s="67">
        <v>1445772243</v>
      </c>
      <c r="I802" s="67">
        <v>580575933</v>
      </c>
      <c r="J802" s="66" t="s">
        <v>49</v>
      </c>
      <c r="K802" s="66" t="s">
        <v>50</v>
      </c>
      <c r="L802" s="62" t="s">
        <v>2592</v>
      </c>
      <c r="M802" s="62" t="s">
        <v>2593</v>
      </c>
      <c r="N802" s="68">
        <v>3835152</v>
      </c>
      <c r="O802" s="69" t="s">
        <v>2595</v>
      </c>
      <c r="P802" s="65" t="s">
        <v>68</v>
      </c>
      <c r="Q802" s="65" t="s">
        <v>68</v>
      </c>
      <c r="R802" s="65" t="s">
        <v>68</v>
      </c>
      <c r="S802" s="65" t="s">
        <v>68</v>
      </c>
      <c r="T802" s="65" t="s">
        <v>68</v>
      </c>
      <c r="U802" s="70" t="s">
        <v>68</v>
      </c>
      <c r="V802" s="71">
        <v>7411</v>
      </c>
      <c r="W802" s="72">
        <v>18433</v>
      </c>
      <c r="X802" s="73">
        <v>42969</v>
      </c>
      <c r="Y802" s="74">
        <v>2017060096839</v>
      </c>
      <c r="Z802" s="74">
        <v>4600007307</v>
      </c>
      <c r="AA802" s="75">
        <f t="shared" si="12"/>
        <v>1</v>
      </c>
      <c r="AB802" s="70" t="s">
        <v>2675</v>
      </c>
      <c r="AC802" s="70" t="s">
        <v>61</v>
      </c>
      <c r="AD802" s="70"/>
      <c r="AE802" s="70" t="s">
        <v>2671</v>
      </c>
      <c r="AF802" s="76" t="s">
        <v>63</v>
      </c>
      <c r="AG802" s="65" t="s">
        <v>2600</v>
      </c>
    </row>
    <row r="803" spans="1:33" s="78" customFormat="1" ht="50.25" customHeight="1" x14ac:dyDescent="0.25">
      <c r="A803" s="61" t="s">
        <v>2588</v>
      </c>
      <c r="B803" s="62">
        <v>80161500</v>
      </c>
      <c r="C803" s="63" t="s">
        <v>2676</v>
      </c>
      <c r="D803" s="64">
        <v>42962</v>
      </c>
      <c r="E803" s="65" t="s">
        <v>2669</v>
      </c>
      <c r="F803" s="66" t="s">
        <v>639</v>
      </c>
      <c r="G803" s="65" t="s">
        <v>2591</v>
      </c>
      <c r="H803" s="67">
        <v>132201795</v>
      </c>
      <c r="I803" s="67">
        <v>52931214</v>
      </c>
      <c r="J803" s="66" t="s">
        <v>49</v>
      </c>
      <c r="K803" s="66" t="s">
        <v>50</v>
      </c>
      <c r="L803" s="62" t="s">
        <v>2592</v>
      </c>
      <c r="M803" s="62" t="s">
        <v>2593</v>
      </c>
      <c r="N803" s="68">
        <v>3835152</v>
      </c>
      <c r="O803" s="69" t="s">
        <v>2595</v>
      </c>
      <c r="P803" s="65" t="s">
        <v>68</v>
      </c>
      <c r="Q803" s="65" t="s">
        <v>68</v>
      </c>
      <c r="R803" s="65" t="s">
        <v>68</v>
      </c>
      <c r="S803" s="65" t="s">
        <v>68</v>
      </c>
      <c r="T803" s="65" t="s">
        <v>68</v>
      </c>
      <c r="U803" s="70" t="s">
        <v>68</v>
      </c>
      <c r="V803" s="71">
        <v>7419</v>
      </c>
      <c r="W803" s="72">
        <v>18439</v>
      </c>
      <c r="X803" s="73">
        <v>42969</v>
      </c>
      <c r="Y803" s="74">
        <v>2017060096839</v>
      </c>
      <c r="Z803" s="74">
        <v>4600007308</v>
      </c>
      <c r="AA803" s="75">
        <f t="shared" si="12"/>
        <v>1</v>
      </c>
      <c r="AB803" s="70" t="s">
        <v>2677</v>
      </c>
      <c r="AC803" s="70" t="s">
        <v>61</v>
      </c>
      <c r="AD803" s="70"/>
      <c r="AE803" s="70" t="s">
        <v>2671</v>
      </c>
      <c r="AF803" s="76" t="s">
        <v>63</v>
      </c>
      <c r="AG803" s="65" t="s">
        <v>2600</v>
      </c>
    </row>
    <row r="804" spans="1:33" s="78" customFormat="1" ht="50.25" customHeight="1" x14ac:dyDescent="0.25">
      <c r="A804" s="61" t="s">
        <v>2588</v>
      </c>
      <c r="B804" s="62">
        <v>80161500</v>
      </c>
      <c r="C804" s="63" t="s">
        <v>2678</v>
      </c>
      <c r="D804" s="64">
        <v>42962</v>
      </c>
      <c r="E804" s="65" t="s">
        <v>2669</v>
      </c>
      <c r="F804" s="66" t="s">
        <v>639</v>
      </c>
      <c r="G804" s="65" t="s">
        <v>2591</v>
      </c>
      <c r="H804" s="67">
        <v>66372152</v>
      </c>
      <c r="I804" s="67">
        <v>26653662</v>
      </c>
      <c r="J804" s="66" t="s">
        <v>49</v>
      </c>
      <c r="K804" s="66" t="s">
        <v>50</v>
      </c>
      <c r="L804" s="62" t="s">
        <v>2592</v>
      </c>
      <c r="M804" s="62" t="s">
        <v>2593</v>
      </c>
      <c r="N804" s="68">
        <v>3835152</v>
      </c>
      <c r="O804" s="69" t="s">
        <v>2595</v>
      </c>
      <c r="P804" s="65" t="s">
        <v>68</v>
      </c>
      <c r="Q804" s="65" t="s">
        <v>68</v>
      </c>
      <c r="R804" s="65" t="s">
        <v>68</v>
      </c>
      <c r="S804" s="65" t="s">
        <v>68</v>
      </c>
      <c r="T804" s="65" t="s">
        <v>68</v>
      </c>
      <c r="U804" s="70" t="s">
        <v>68</v>
      </c>
      <c r="V804" s="71">
        <v>7420</v>
      </c>
      <c r="W804" s="72">
        <v>18440</v>
      </c>
      <c r="X804" s="73">
        <v>42969</v>
      </c>
      <c r="Y804" s="74">
        <v>2017060096839</v>
      </c>
      <c r="Z804" s="74">
        <v>4600007310</v>
      </c>
      <c r="AA804" s="75">
        <f t="shared" si="12"/>
        <v>1</v>
      </c>
      <c r="AB804" s="70" t="s">
        <v>2679</v>
      </c>
      <c r="AC804" s="70" t="s">
        <v>61</v>
      </c>
      <c r="AD804" s="70"/>
      <c r="AE804" s="70" t="s">
        <v>2671</v>
      </c>
      <c r="AF804" s="76" t="s">
        <v>63</v>
      </c>
      <c r="AG804" s="65" t="s">
        <v>2600</v>
      </c>
    </row>
    <row r="805" spans="1:33" s="78" customFormat="1" ht="50.25" customHeight="1" x14ac:dyDescent="0.25">
      <c r="A805" s="61" t="s">
        <v>2588</v>
      </c>
      <c r="B805" s="62">
        <v>86121800</v>
      </c>
      <c r="C805" s="63" t="s">
        <v>2680</v>
      </c>
      <c r="D805" s="64">
        <v>43252</v>
      </c>
      <c r="E805" s="65" t="s">
        <v>872</v>
      </c>
      <c r="F805" s="66" t="s">
        <v>2681</v>
      </c>
      <c r="G805" s="65" t="s">
        <v>2591</v>
      </c>
      <c r="H805" s="67">
        <v>75000000</v>
      </c>
      <c r="I805" s="67">
        <v>75000000</v>
      </c>
      <c r="J805" s="66" t="s">
        <v>76</v>
      </c>
      <c r="K805" s="66" t="s">
        <v>2682</v>
      </c>
      <c r="L805" s="62" t="s">
        <v>2621</v>
      </c>
      <c r="M805" s="62" t="s">
        <v>2622</v>
      </c>
      <c r="N805" s="68">
        <v>3838123</v>
      </c>
      <c r="O805" s="69" t="s">
        <v>2624</v>
      </c>
      <c r="P805" s="65" t="s">
        <v>68</v>
      </c>
      <c r="Q805" s="65" t="s">
        <v>68</v>
      </c>
      <c r="R805" s="65" t="s">
        <v>68</v>
      </c>
      <c r="S805" s="65" t="s">
        <v>68</v>
      </c>
      <c r="T805" s="65" t="s">
        <v>68</v>
      </c>
      <c r="U805" s="70" t="s">
        <v>68</v>
      </c>
      <c r="V805" s="71"/>
      <c r="W805" s="72"/>
      <c r="X805" s="73"/>
      <c r="Y805" s="74"/>
      <c r="Z805" s="74"/>
      <c r="AA805" s="75" t="str">
        <f t="shared" si="12"/>
        <v/>
      </c>
      <c r="AB805" s="70"/>
      <c r="AC805" s="70"/>
      <c r="AD805" s="70"/>
      <c r="AE805" s="70" t="s">
        <v>2631</v>
      </c>
      <c r="AF805" s="76" t="s">
        <v>63</v>
      </c>
      <c r="AG805" s="65" t="s">
        <v>2600</v>
      </c>
    </row>
    <row r="806" spans="1:33" s="78" customFormat="1" ht="50.25" customHeight="1" x14ac:dyDescent="0.25">
      <c r="A806" s="61" t="s">
        <v>2588</v>
      </c>
      <c r="B806" s="62">
        <v>72152711</v>
      </c>
      <c r="C806" s="63" t="s">
        <v>2683</v>
      </c>
      <c r="D806" s="64">
        <v>43252</v>
      </c>
      <c r="E806" s="65" t="s">
        <v>814</v>
      </c>
      <c r="F806" s="66" t="s">
        <v>2681</v>
      </c>
      <c r="G806" s="65" t="s">
        <v>2591</v>
      </c>
      <c r="H806" s="67">
        <v>78375000</v>
      </c>
      <c r="I806" s="67">
        <v>78375000</v>
      </c>
      <c r="J806" s="66" t="s">
        <v>76</v>
      </c>
      <c r="K806" s="66" t="s">
        <v>2682</v>
      </c>
      <c r="L806" s="62" t="s">
        <v>2621</v>
      </c>
      <c r="M806" s="62" t="s">
        <v>2622</v>
      </c>
      <c r="N806" s="68">
        <v>3838123</v>
      </c>
      <c r="O806" s="69" t="s">
        <v>2624</v>
      </c>
      <c r="P806" s="65" t="s">
        <v>68</v>
      </c>
      <c r="Q806" s="65" t="s">
        <v>68</v>
      </c>
      <c r="R806" s="65" t="s">
        <v>68</v>
      </c>
      <c r="S806" s="65" t="s">
        <v>68</v>
      </c>
      <c r="T806" s="65" t="s">
        <v>68</v>
      </c>
      <c r="U806" s="70" t="s">
        <v>68</v>
      </c>
      <c r="V806" s="71"/>
      <c r="W806" s="72"/>
      <c r="X806" s="73"/>
      <c r="Y806" s="74"/>
      <c r="Z806" s="74"/>
      <c r="AA806" s="75" t="str">
        <f t="shared" si="12"/>
        <v/>
      </c>
      <c r="AB806" s="70"/>
      <c r="AC806" s="70"/>
      <c r="AD806" s="70"/>
      <c r="AE806" s="70" t="s">
        <v>2631</v>
      </c>
      <c r="AF806" s="76" t="s">
        <v>63</v>
      </c>
      <c r="AG806" s="65" t="s">
        <v>2600</v>
      </c>
    </row>
    <row r="807" spans="1:33" s="78" customFormat="1" ht="50.25" customHeight="1" x14ac:dyDescent="0.25">
      <c r="A807" s="61" t="s">
        <v>2588</v>
      </c>
      <c r="B807" s="62">
        <v>90121502</v>
      </c>
      <c r="C807" s="63" t="s">
        <v>2684</v>
      </c>
      <c r="D807" s="64">
        <v>43011</v>
      </c>
      <c r="E807" s="65" t="s">
        <v>701</v>
      </c>
      <c r="F807" s="66" t="s">
        <v>47</v>
      </c>
      <c r="G807" s="65" t="s">
        <v>2591</v>
      </c>
      <c r="H807" s="67">
        <v>47500000</v>
      </c>
      <c r="I807" s="67">
        <v>30000000</v>
      </c>
      <c r="J807" s="66" t="s">
        <v>49</v>
      </c>
      <c r="K807" s="66" t="s">
        <v>50</v>
      </c>
      <c r="L807" s="62" t="s">
        <v>2685</v>
      </c>
      <c r="M807" s="62" t="s">
        <v>2686</v>
      </c>
      <c r="N807" s="68">
        <v>3839179</v>
      </c>
      <c r="O807" s="69" t="s">
        <v>2687</v>
      </c>
      <c r="P807" s="65" t="s">
        <v>68</v>
      </c>
      <c r="Q807" s="65" t="s">
        <v>68</v>
      </c>
      <c r="R807" s="65" t="s">
        <v>68</v>
      </c>
      <c r="S807" s="65" t="s">
        <v>68</v>
      </c>
      <c r="T807" s="65" t="s">
        <v>68</v>
      </c>
      <c r="U807" s="70" t="s">
        <v>68</v>
      </c>
      <c r="V807" s="71">
        <v>7571</v>
      </c>
      <c r="W807" s="72">
        <v>18713</v>
      </c>
      <c r="X807" s="73">
        <v>42986</v>
      </c>
      <c r="Y807" s="74">
        <v>2017060102139</v>
      </c>
      <c r="Z807" s="74">
        <v>4600007506</v>
      </c>
      <c r="AA807" s="75">
        <f t="shared" si="12"/>
        <v>1</v>
      </c>
      <c r="AB807" s="70" t="s">
        <v>2688</v>
      </c>
      <c r="AC807" s="70" t="s">
        <v>61</v>
      </c>
      <c r="AD807" s="70" t="s">
        <v>2689</v>
      </c>
      <c r="AE807" s="70" t="s">
        <v>2685</v>
      </c>
      <c r="AF807" s="76" t="s">
        <v>63</v>
      </c>
      <c r="AG807" s="65" t="s">
        <v>2600</v>
      </c>
    </row>
    <row r="808" spans="1:33" s="78" customFormat="1" ht="50.25" customHeight="1" x14ac:dyDescent="0.25">
      <c r="A808" s="61" t="s">
        <v>2588</v>
      </c>
      <c r="B808" s="62">
        <v>83111600</v>
      </c>
      <c r="C808" s="63" t="s">
        <v>2690</v>
      </c>
      <c r="D808" s="64">
        <v>42948</v>
      </c>
      <c r="E808" s="65" t="s">
        <v>2691</v>
      </c>
      <c r="F808" s="66" t="s">
        <v>97</v>
      </c>
      <c r="G808" s="65" t="s">
        <v>2591</v>
      </c>
      <c r="H808" s="67">
        <v>673255770</v>
      </c>
      <c r="I808" s="67">
        <v>288413416</v>
      </c>
      <c r="J808" s="66" t="s">
        <v>49</v>
      </c>
      <c r="K808" s="66" t="s">
        <v>50</v>
      </c>
      <c r="L808" s="62" t="s">
        <v>664</v>
      </c>
      <c r="M808" s="62" t="s">
        <v>665</v>
      </c>
      <c r="N808" s="68" t="s">
        <v>2692</v>
      </c>
      <c r="O808" s="69" t="s">
        <v>667</v>
      </c>
      <c r="P808" s="65" t="s">
        <v>68</v>
      </c>
      <c r="Q808" s="65" t="s">
        <v>68</v>
      </c>
      <c r="R808" s="65" t="s">
        <v>68</v>
      </c>
      <c r="S808" s="65" t="s">
        <v>68</v>
      </c>
      <c r="T808" s="65" t="s">
        <v>68</v>
      </c>
      <c r="U808" s="70" t="s">
        <v>68</v>
      </c>
      <c r="V808" s="71">
        <v>7394</v>
      </c>
      <c r="W808" s="72">
        <v>5149</v>
      </c>
      <c r="X808" s="73">
        <v>42979</v>
      </c>
      <c r="Y808" s="74">
        <v>2017060098928</v>
      </c>
      <c r="Z808" s="74">
        <v>4600007212</v>
      </c>
      <c r="AA808" s="75">
        <f t="shared" si="12"/>
        <v>1</v>
      </c>
      <c r="AB808" s="70" t="s">
        <v>2693</v>
      </c>
      <c r="AC808" s="70" t="s">
        <v>61</v>
      </c>
      <c r="AD808" s="70" t="s">
        <v>2689</v>
      </c>
      <c r="AE808" s="70" t="s">
        <v>695</v>
      </c>
      <c r="AF808" s="76" t="s">
        <v>63</v>
      </c>
      <c r="AG808" s="65" t="s">
        <v>2600</v>
      </c>
    </row>
    <row r="809" spans="1:33" s="78" customFormat="1" ht="50.25" customHeight="1" x14ac:dyDescent="0.25">
      <c r="A809" s="61" t="s">
        <v>2588</v>
      </c>
      <c r="B809" s="62" t="s">
        <v>2694</v>
      </c>
      <c r="C809" s="63" t="s">
        <v>2695</v>
      </c>
      <c r="D809" s="64">
        <v>42941</v>
      </c>
      <c r="E809" s="65" t="s">
        <v>2696</v>
      </c>
      <c r="F809" s="66" t="s">
        <v>47</v>
      </c>
      <c r="G809" s="65" t="s">
        <v>2591</v>
      </c>
      <c r="H809" s="67">
        <v>268266060</v>
      </c>
      <c r="I809" s="67">
        <v>205302936</v>
      </c>
      <c r="J809" s="66" t="s">
        <v>49</v>
      </c>
      <c r="K809" s="66" t="s">
        <v>50</v>
      </c>
      <c r="L809" s="62" t="s">
        <v>664</v>
      </c>
      <c r="M809" s="62" t="s">
        <v>665</v>
      </c>
      <c r="N809" s="68" t="s">
        <v>689</v>
      </c>
      <c r="O809" s="69" t="s">
        <v>667</v>
      </c>
      <c r="P809" s="65" t="s">
        <v>68</v>
      </c>
      <c r="Q809" s="65" t="s">
        <v>68</v>
      </c>
      <c r="R809" s="65" t="s">
        <v>68</v>
      </c>
      <c r="S809" s="65" t="s">
        <v>68</v>
      </c>
      <c r="T809" s="65" t="s">
        <v>68</v>
      </c>
      <c r="U809" s="70" t="s">
        <v>68</v>
      </c>
      <c r="V809" s="71">
        <v>7392</v>
      </c>
      <c r="W809" s="72">
        <v>17413</v>
      </c>
      <c r="X809" s="73">
        <v>42976</v>
      </c>
      <c r="Y809" s="74">
        <v>2017060098962</v>
      </c>
      <c r="Z809" s="74">
        <v>4600007217</v>
      </c>
      <c r="AA809" s="75">
        <f t="shared" si="12"/>
        <v>1</v>
      </c>
      <c r="AB809" s="70" t="s">
        <v>2697</v>
      </c>
      <c r="AC809" s="70" t="s">
        <v>61</v>
      </c>
      <c r="AD809" s="70" t="s">
        <v>2689</v>
      </c>
      <c r="AE809" s="70" t="s">
        <v>2698</v>
      </c>
      <c r="AF809" s="76" t="s">
        <v>63</v>
      </c>
      <c r="AG809" s="65" t="s">
        <v>2600</v>
      </c>
    </row>
    <row r="810" spans="1:33" s="78" customFormat="1" ht="50.25" customHeight="1" x14ac:dyDescent="0.25">
      <c r="A810" s="61" t="s">
        <v>2588</v>
      </c>
      <c r="B810" s="62">
        <v>78111800</v>
      </c>
      <c r="C810" s="63" t="s">
        <v>2699</v>
      </c>
      <c r="D810" s="64">
        <v>42781</v>
      </c>
      <c r="E810" s="65" t="s">
        <v>855</v>
      </c>
      <c r="F810" s="66" t="s">
        <v>67</v>
      </c>
      <c r="G810" s="65" t="s">
        <v>2591</v>
      </c>
      <c r="H810" s="67">
        <v>424000000</v>
      </c>
      <c r="I810" s="67">
        <v>324000000</v>
      </c>
      <c r="J810" s="66" t="s">
        <v>76</v>
      </c>
      <c r="K810" s="66" t="s">
        <v>2682</v>
      </c>
      <c r="L810" s="62" t="s">
        <v>2592</v>
      </c>
      <c r="M810" s="62" t="s">
        <v>2700</v>
      </c>
      <c r="N810" s="68">
        <v>3838181</v>
      </c>
      <c r="O810" s="69" t="s">
        <v>2595</v>
      </c>
      <c r="P810" s="65" t="s">
        <v>68</v>
      </c>
      <c r="Q810" s="65" t="s">
        <v>68</v>
      </c>
      <c r="R810" s="65" t="s">
        <v>68</v>
      </c>
      <c r="S810" s="65" t="s">
        <v>68</v>
      </c>
      <c r="T810" s="65" t="s">
        <v>68</v>
      </c>
      <c r="U810" s="70" t="s">
        <v>68</v>
      </c>
      <c r="V810" s="71" t="s">
        <v>778</v>
      </c>
      <c r="W810" s="72">
        <v>20235</v>
      </c>
      <c r="X810" s="73">
        <v>43102</v>
      </c>
      <c r="Y810" s="74">
        <v>2</v>
      </c>
      <c r="Z810" s="74">
        <v>4600008068</v>
      </c>
      <c r="AA810" s="75">
        <f t="shared" si="12"/>
        <v>1</v>
      </c>
      <c r="AB810" s="70" t="s">
        <v>2701</v>
      </c>
      <c r="AC810" s="70" t="s">
        <v>61</v>
      </c>
      <c r="AD810" s="70" t="s">
        <v>2702</v>
      </c>
      <c r="AE810" s="70" t="s">
        <v>2703</v>
      </c>
      <c r="AF810" s="76" t="s">
        <v>63</v>
      </c>
      <c r="AG810" s="65" t="s">
        <v>2600</v>
      </c>
    </row>
    <row r="811" spans="1:33" s="78" customFormat="1" ht="50.25" customHeight="1" x14ac:dyDescent="0.25">
      <c r="A811" s="61" t="s">
        <v>2588</v>
      </c>
      <c r="B811" s="62">
        <v>86131504</v>
      </c>
      <c r="C811" s="63" t="s">
        <v>2704</v>
      </c>
      <c r="D811" s="64">
        <v>42767</v>
      </c>
      <c r="E811" s="65" t="s">
        <v>674</v>
      </c>
      <c r="F811" s="66" t="s">
        <v>47</v>
      </c>
      <c r="G811" s="65" t="s">
        <v>2591</v>
      </c>
      <c r="H811" s="67">
        <v>700000000</v>
      </c>
      <c r="I811" s="67">
        <v>300000000</v>
      </c>
      <c r="J811" s="66" t="s">
        <v>49</v>
      </c>
      <c r="K811" s="66" t="s">
        <v>50</v>
      </c>
      <c r="L811" s="62" t="s">
        <v>2592</v>
      </c>
      <c r="M811" s="62" t="s">
        <v>2700</v>
      </c>
      <c r="N811" s="68" t="s">
        <v>2705</v>
      </c>
      <c r="O811" s="69" t="s">
        <v>2595</v>
      </c>
      <c r="P811" s="65" t="s">
        <v>68</v>
      </c>
      <c r="Q811" s="65" t="s">
        <v>68</v>
      </c>
      <c r="R811" s="65" t="s">
        <v>68</v>
      </c>
      <c r="S811" s="65" t="s">
        <v>68</v>
      </c>
      <c r="T811" s="65" t="s">
        <v>68</v>
      </c>
      <c r="U811" s="70" t="s">
        <v>68</v>
      </c>
      <c r="V811" s="71">
        <v>6359</v>
      </c>
      <c r="W811" s="72">
        <v>16149</v>
      </c>
      <c r="X811" s="73">
        <v>42752</v>
      </c>
      <c r="Y811" s="74">
        <v>20170000231</v>
      </c>
      <c r="Z811" s="74">
        <v>4600006243</v>
      </c>
      <c r="AA811" s="75">
        <f t="shared" si="12"/>
        <v>1</v>
      </c>
      <c r="AB811" s="70" t="s">
        <v>2706</v>
      </c>
      <c r="AC811" s="70"/>
      <c r="AD811" s="70" t="s">
        <v>2707</v>
      </c>
      <c r="AE811" s="70" t="s">
        <v>2708</v>
      </c>
      <c r="AF811" s="76" t="s">
        <v>63</v>
      </c>
      <c r="AG811" s="65" t="s">
        <v>2600</v>
      </c>
    </row>
    <row r="812" spans="1:33" s="78" customFormat="1" ht="50.25" customHeight="1" x14ac:dyDescent="0.25">
      <c r="A812" s="61" t="s">
        <v>2709</v>
      </c>
      <c r="B812" s="62" t="s">
        <v>2710</v>
      </c>
      <c r="C812" s="63" t="s">
        <v>2711</v>
      </c>
      <c r="D812" s="64">
        <v>43101</v>
      </c>
      <c r="E812" s="65" t="s">
        <v>66</v>
      </c>
      <c r="F812" s="66" t="s">
        <v>47</v>
      </c>
      <c r="G812" s="65" t="s">
        <v>241</v>
      </c>
      <c r="H812" s="67">
        <v>33000000</v>
      </c>
      <c r="I812" s="67">
        <v>33000000</v>
      </c>
      <c r="J812" s="66" t="s">
        <v>49</v>
      </c>
      <c r="K812" s="66" t="s">
        <v>2712</v>
      </c>
      <c r="L812" s="62" t="s">
        <v>2713</v>
      </c>
      <c r="M812" s="62" t="s">
        <v>243</v>
      </c>
      <c r="N812" s="68" t="s">
        <v>2714</v>
      </c>
      <c r="O812" s="69" t="s">
        <v>2715</v>
      </c>
      <c r="P812" s="65" t="s">
        <v>2716</v>
      </c>
      <c r="Q812" s="65" t="s">
        <v>2717</v>
      </c>
      <c r="R812" s="65" t="s">
        <v>2718</v>
      </c>
      <c r="S812" s="65">
        <v>9999999</v>
      </c>
      <c r="T812" s="65" t="s">
        <v>2717</v>
      </c>
      <c r="U812" s="70" t="s">
        <v>2717</v>
      </c>
      <c r="V812" s="71">
        <v>7571</v>
      </c>
      <c r="W812" s="72">
        <v>18763</v>
      </c>
      <c r="X812" s="73">
        <v>42990</v>
      </c>
      <c r="Y812" s="74">
        <v>4600007506</v>
      </c>
      <c r="Z812" s="74">
        <v>4600007506</v>
      </c>
      <c r="AA812" s="75">
        <f t="shared" si="12"/>
        <v>1</v>
      </c>
      <c r="AB812" s="70" t="s">
        <v>2688</v>
      </c>
      <c r="AC812" s="70" t="s">
        <v>61</v>
      </c>
      <c r="AD812" s="70" t="s">
        <v>2719</v>
      </c>
      <c r="AE812" s="70" t="s">
        <v>2720</v>
      </c>
      <c r="AF812" s="76" t="s">
        <v>63</v>
      </c>
      <c r="AG812" s="65" t="s">
        <v>1210</v>
      </c>
    </row>
    <row r="813" spans="1:33" s="78" customFormat="1" ht="50.25" customHeight="1" x14ac:dyDescent="0.25">
      <c r="A813" s="61" t="s">
        <v>2709</v>
      </c>
      <c r="B813" s="62">
        <v>56101522</v>
      </c>
      <c r="C813" s="63" t="s">
        <v>2721</v>
      </c>
      <c r="D813" s="64">
        <v>43252</v>
      </c>
      <c r="E813" s="65" t="s">
        <v>918</v>
      </c>
      <c r="F813" s="66" t="s">
        <v>67</v>
      </c>
      <c r="G813" s="65" t="s">
        <v>241</v>
      </c>
      <c r="H813" s="67">
        <v>2739000</v>
      </c>
      <c r="I813" s="67">
        <v>2739000</v>
      </c>
      <c r="J813" s="66" t="s">
        <v>76</v>
      </c>
      <c r="K813" s="66" t="s">
        <v>68</v>
      </c>
      <c r="L813" s="62" t="s">
        <v>2713</v>
      </c>
      <c r="M813" s="62" t="s">
        <v>243</v>
      </c>
      <c r="N813" s="68" t="s">
        <v>2722</v>
      </c>
      <c r="O813" s="69" t="s">
        <v>2715</v>
      </c>
      <c r="P813" s="65" t="s">
        <v>2716</v>
      </c>
      <c r="Q813" s="65" t="s">
        <v>2717</v>
      </c>
      <c r="R813" s="65" t="s">
        <v>2718</v>
      </c>
      <c r="S813" s="65">
        <v>999999</v>
      </c>
      <c r="T813" s="65" t="s">
        <v>2717</v>
      </c>
      <c r="U813" s="70" t="s">
        <v>2717</v>
      </c>
      <c r="V813" s="71"/>
      <c r="W813" s="72"/>
      <c r="X813" s="73"/>
      <c r="Y813" s="74"/>
      <c r="Z813" s="74"/>
      <c r="AA813" s="75" t="str">
        <f t="shared" si="12"/>
        <v/>
      </c>
      <c r="AB813" s="70"/>
      <c r="AC813" s="70"/>
      <c r="AD813" s="70" t="s">
        <v>2723</v>
      </c>
      <c r="AE813" s="70" t="s">
        <v>2720</v>
      </c>
      <c r="AF813" s="76" t="s">
        <v>63</v>
      </c>
      <c r="AG813" s="65" t="s">
        <v>1210</v>
      </c>
    </row>
    <row r="814" spans="1:33" s="78" customFormat="1" ht="50.25" customHeight="1" x14ac:dyDescent="0.25">
      <c r="A814" s="61" t="s">
        <v>2709</v>
      </c>
      <c r="B814" s="62">
        <v>93141701</v>
      </c>
      <c r="C814" s="63" t="s">
        <v>2724</v>
      </c>
      <c r="D814" s="64">
        <v>43132</v>
      </c>
      <c r="E814" s="65" t="s">
        <v>2725</v>
      </c>
      <c r="F814" s="66" t="s">
        <v>75</v>
      </c>
      <c r="G814" s="65" t="s">
        <v>241</v>
      </c>
      <c r="H814" s="67">
        <v>67516200</v>
      </c>
      <c r="I814" s="67">
        <v>67516200</v>
      </c>
      <c r="J814" s="66" t="s">
        <v>76</v>
      </c>
      <c r="K814" s="66" t="s">
        <v>68</v>
      </c>
      <c r="L814" s="62" t="s">
        <v>2713</v>
      </c>
      <c r="M814" s="62" t="s">
        <v>243</v>
      </c>
      <c r="N814" s="68" t="s">
        <v>2714</v>
      </c>
      <c r="O814" s="69" t="s">
        <v>2715</v>
      </c>
      <c r="P814" s="65" t="s">
        <v>2716</v>
      </c>
      <c r="Q814" s="65" t="s">
        <v>2726</v>
      </c>
      <c r="R814" s="65" t="s">
        <v>2727</v>
      </c>
      <c r="S814" s="65">
        <v>70051001</v>
      </c>
      <c r="T814" s="65" t="s">
        <v>2728</v>
      </c>
      <c r="U814" s="70" t="s">
        <v>2729</v>
      </c>
      <c r="V814" s="71">
        <v>8086</v>
      </c>
      <c r="W814" s="72">
        <v>21062</v>
      </c>
      <c r="X814" s="73">
        <v>43145</v>
      </c>
      <c r="Y814" s="74">
        <v>4600008065</v>
      </c>
      <c r="Z814" s="74">
        <v>4600008065</v>
      </c>
      <c r="AA814" s="75">
        <f t="shared" si="12"/>
        <v>1</v>
      </c>
      <c r="AB814" s="70" t="s">
        <v>2730</v>
      </c>
      <c r="AC814" s="70" t="s">
        <v>61</v>
      </c>
      <c r="AD814" s="70"/>
      <c r="AE814" s="70" t="s">
        <v>2720</v>
      </c>
      <c r="AF814" s="76" t="s">
        <v>63</v>
      </c>
      <c r="AG814" s="65" t="s">
        <v>1210</v>
      </c>
    </row>
    <row r="815" spans="1:33" s="78" customFormat="1" ht="50.25" customHeight="1" x14ac:dyDescent="0.25">
      <c r="A815" s="61" t="s">
        <v>2709</v>
      </c>
      <c r="B815" s="62">
        <v>93141500</v>
      </c>
      <c r="C815" s="63" t="s">
        <v>2731</v>
      </c>
      <c r="D815" s="64">
        <v>43160</v>
      </c>
      <c r="E815" s="65" t="s">
        <v>852</v>
      </c>
      <c r="F815" s="66" t="s">
        <v>75</v>
      </c>
      <c r="G815" s="65" t="s">
        <v>241</v>
      </c>
      <c r="H815" s="67">
        <v>70073007</v>
      </c>
      <c r="I815" s="67">
        <v>70073007</v>
      </c>
      <c r="J815" s="66" t="s">
        <v>76</v>
      </c>
      <c r="K815" s="66" t="s">
        <v>68</v>
      </c>
      <c r="L815" s="62" t="s">
        <v>2732</v>
      </c>
      <c r="M815" s="62" t="s">
        <v>243</v>
      </c>
      <c r="N815" s="68" t="s">
        <v>2733</v>
      </c>
      <c r="O815" s="69" t="s">
        <v>2734</v>
      </c>
      <c r="P815" s="65" t="s">
        <v>2716</v>
      </c>
      <c r="Q815" s="65" t="s">
        <v>2735</v>
      </c>
      <c r="R815" s="65" t="s">
        <v>2735</v>
      </c>
      <c r="S815" s="65">
        <v>70053001</v>
      </c>
      <c r="T815" s="65" t="s">
        <v>2736</v>
      </c>
      <c r="U815" s="70" t="s">
        <v>2737</v>
      </c>
      <c r="V815" s="71">
        <v>8128</v>
      </c>
      <c r="W815" s="72">
        <v>21145</v>
      </c>
      <c r="X815" s="73">
        <v>43162</v>
      </c>
      <c r="Y815" s="74">
        <v>4600008072</v>
      </c>
      <c r="Z815" s="74">
        <v>4600008072</v>
      </c>
      <c r="AA815" s="75">
        <f t="shared" si="12"/>
        <v>1</v>
      </c>
      <c r="AB815" s="70" t="s">
        <v>2730</v>
      </c>
      <c r="AC815" s="70" t="s">
        <v>61</v>
      </c>
      <c r="AD815" s="70"/>
      <c r="AE815" s="70" t="s">
        <v>2738</v>
      </c>
      <c r="AF815" s="76" t="s">
        <v>63</v>
      </c>
      <c r="AG815" s="65" t="s">
        <v>1210</v>
      </c>
    </row>
    <row r="816" spans="1:33" s="78" customFormat="1" ht="50.25" customHeight="1" x14ac:dyDescent="0.25">
      <c r="A816" s="61" t="s">
        <v>2709</v>
      </c>
      <c r="B816" s="62">
        <v>93141506</v>
      </c>
      <c r="C816" s="63" t="s">
        <v>2739</v>
      </c>
      <c r="D816" s="64">
        <v>43252</v>
      </c>
      <c r="E816" s="65" t="s">
        <v>1809</v>
      </c>
      <c r="F816" s="66" t="s">
        <v>2740</v>
      </c>
      <c r="G816" s="65" t="s">
        <v>241</v>
      </c>
      <c r="H816" s="67">
        <v>50000000</v>
      </c>
      <c r="I816" s="67">
        <v>50000000</v>
      </c>
      <c r="J816" s="66" t="s">
        <v>76</v>
      </c>
      <c r="K816" s="66" t="s">
        <v>68</v>
      </c>
      <c r="L816" s="62" t="s">
        <v>2741</v>
      </c>
      <c r="M816" s="62" t="s">
        <v>243</v>
      </c>
      <c r="N816" s="68" t="s">
        <v>2742</v>
      </c>
      <c r="O816" s="69" t="s">
        <v>2743</v>
      </c>
      <c r="P816" s="65" t="s">
        <v>2716</v>
      </c>
      <c r="Q816" s="65" t="s">
        <v>2726</v>
      </c>
      <c r="R816" s="65" t="s">
        <v>2727</v>
      </c>
      <c r="S816" s="65" t="s">
        <v>2744</v>
      </c>
      <c r="T816" s="65" t="s">
        <v>2745</v>
      </c>
      <c r="U816" s="70" t="s">
        <v>2746</v>
      </c>
      <c r="V816" s="71">
        <v>6437</v>
      </c>
      <c r="W816" s="72">
        <v>21439</v>
      </c>
      <c r="X816" s="73">
        <v>43221</v>
      </c>
      <c r="Y816" s="74">
        <v>4600006302</v>
      </c>
      <c r="Z816" s="74">
        <v>4600006302</v>
      </c>
      <c r="AA816" s="75">
        <f t="shared" si="12"/>
        <v>1</v>
      </c>
      <c r="AB816" s="70" t="s">
        <v>2747</v>
      </c>
      <c r="AC816" s="70" t="s">
        <v>61</v>
      </c>
      <c r="AD816" s="70"/>
      <c r="AE816" s="70" t="s">
        <v>2741</v>
      </c>
      <c r="AF816" s="76" t="s">
        <v>63</v>
      </c>
      <c r="AG816" s="65" t="s">
        <v>1210</v>
      </c>
    </row>
    <row r="817" spans="1:33" s="78" customFormat="1" ht="50.25" customHeight="1" x14ac:dyDescent="0.25">
      <c r="A817" s="61" t="s">
        <v>2709</v>
      </c>
      <c r="B817" s="62">
        <v>93141508</v>
      </c>
      <c r="C817" s="63" t="s">
        <v>2748</v>
      </c>
      <c r="D817" s="64">
        <v>43252</v>
      </c>
      <c r="E817" s="65" t="s">
        <v>872</v>
      </c>
      <c r="F817" s="66" t="s">
        <v>47</v>
      </c>
      <c r="G817" s="65" t="s">
        <v>241</v>
      </c>
      <c r="H817" s="67">
        <v>29926994</v>
      </c>
      <c r="I817" s="67">
        <v>29926994</v>
      </c>
      <c r="J817" s="66" t="s">
        <v>76</v>
      </c>
      <c r="K817" s="66" t="s">
        <v>68</v>
      </c>
      <c r="L817" s="62" t="s">
        <v>2749</v>
      </c>
      <c r="M817" s="62" t="s">
        <v>243</v>
      </c>
      <c r="N817" s="68" t="s">
        <v>2750</v>
      </c>
      <c r="O817" s="69" t="s">
        <v>2751</v>
      </c>
      <c r="P817" s="65" t="s">
        <v>2716</v>
      </c>
      <c r="Q817" s="65" t="s">
        <v>2735</v>
      </c>
      <c r="R817" s="65" t="s">
        <v>2752</v>
      </c>
      <c r="S817" s="65">
        <v>220056001</v>
      </c>
      <c r="T817" s="65" t="s">
        <v>2753</v>
      </c>
      <c r="U817" s="70" t="s">
        <v>2737</v>
      </c>
      <c r="V817" s="71">
        <v>8303</v>
      </c>
      <c r="W817" s="72">
        <v>21888</v>
      </c>
      <c r="X817" s="73">
        <v>43276</v>
      </c>
      <c r="Y817" s="74">
        <v>4600008183</v>
      </c>
      <c r="Z817" s="74">
        <v>460008183</v>
      </c>
      <c r="AA817" s="75">
        <f t="shared" si="12"/>
        <v>1</v>
      </c>
      <c r="AB817" s="70" t="s">
        <v>2754</v>
      </c>
      <c r="AC817" s="70" t="s">
        <v>61</v>
      </c>
      <c r="AD817" s="70" t="s">
        <v>2755</v>
      </c>
      <c r="AE817" s="70" t="s">
        <v>2738</v>
      </c>
      <c r="AF817" s="76" t="s">
        <v>63</v>
      </c>
      <c r="AG817" s="65" t="s">
        <v>1210</v>
      </c>
    </row>
    <row r="818" spans="1:33" s="78" customFormat="1" ht="50.25" customHeight="1" x14ac:dyDescent="0.25">
      <c r="A818" s="61" t="s">
        <v>2709</v>
      </c>
      <c r="B818" s="62">
        <v>93141507</v>
      </c>
      <c r="C818" s="63" t="s">
        <v>2756</v>
      </c>
      <c r="D818" s="64">
        <v>43252</v>
      </c>
      <c r="E818" s="65" t="s">
        <v>1835</v>
      </c>
      <c r="F818" s="66" t="s">
        <v>47</v>
      </c>
      <c r="G818" s="65" t="s">
        <v>241</v>
      </c>
      <c r="H818" s="67">
        <v>50000000</v>
      </c>
      <c r="I818" s="67">
        <v>50000000</v>
      </c>
      <c r="J818" s="66" t="s">
        <v>76</v>
      </c>
      <c r="K818" s="66" t="s">
        <v>68</v>
      </c>
      <c r="L818" s="62" t="s">
        <v>2713</v>
      </c>
      <c r="M818" s="62" t="s">
        <v>243</v>
      </c>
      <c r="N818" s="68" t="s">
        <v>2757</v>
      </c>
      <c r="O818" s="69" t="s">
        <v>2715</v>
      </c>
      <c r="P818" s="65" t="s">
        <v>2716</v>
      </c>
      <c r="Q818" s="65" t="s">
        <v>2726</v>
      </c>
      <c r="R818" s="65" t="s">
        <v>2727</v>
      </c>
      <c r="S818" s="65" t="s">
        <v>2758</v>
      </c>
      <c r="T818" s="65" t="s">
        <v>2745</v>
      </c>
      <c r="U818" s="70" t="s">
        <v>2759</v>
      </c>
      <c r="V818" s="71"/>
      <c r="W818" s="72">
        <v>21724</v>
      </c>
      <c r="X818" s="73">
        <v>43293</v>
      </c>
      <c r="Y818" s="74"/>
      <c r="Z818" s="74"/>
      <c r="AA818" s="75">
        <f t="shared" si="12"/>
        <v>0.33</v>
      </c>
      <c r="AB818" s="70" t="s">
        <v>1832</v>
      </c>
      <c r="AC818" s="70" t="s">
        <v>111</v>
      </c>
      <c r="AD818" s="70" t="s">
        <v>2760</v>
      </c>
      <c r="AE818" s="70" t="s">
        <v>2761</v>
      </c>
      <c r="AF818" s="76" t="s">
        <v>63</v>
      </c>
      <c r="AG818" s="65" t="s">
        <v>1210</v>
      </c>
    </row>
    <row r="819" spans="1:33" s="78" customFormat="1" ht="50.25" customHeight="1" x14ac:dyDescent="0.25">
      <c r="A819" s="61" t="s">
        <v>2709</v>
      </c>
      <c r="B819" s="62">
        <v>93141500</v>
      </c>
      <c r="C819" s="63" t="s">
        <v>2762</v>
      </c>
      <c r="D819" s="64">
        <v>43282</v>
      </c>
      <c r="E819" s="65" t="s">
        <v>2763</v>
      </c>
      <c r="F819" s="66" t="s">
        <v>47</v>
      </c>
      <c r="G819" s="65" t="s">
        <v>241</v>
      </c>
      <c r="H819" s="67">
        <v>20000000</v>
      </c>
      <c r="I819" s="67">
        <v>20000000</v>
      </c>
      <c r="J819" s="66" t="s">
        <v>76</v>
      </c>
      <c r="K819" s="66" t="s">
        <v>68</v>
      </c>
      <c r="L819" s="62" t="s">
        <v>2713</v>
      </c>
      <c r="M819" s="62" t="s">
        <v>243</v>
      </c>
      <c r="N819" s="68" t="s">
        <v>2764</v>
      </c>
      <c r="O819" s="69" t="s">
        <v>2715</v>
      </c>
      <c r="P819" s="65" t="s">
        <v>2716</v>
      </c>
      <c r="Q819" s="65" t="s">
        <v>2726</v>
      </c>
      <c r="R819" s="65" t="s">
        <v>2727</v>
      </c>
      <c r="S819" s="65" t="s">
        <v>2765</v>
      </c>
      <c r="T819" s="65" t="s">
        <v>2745</v>
      </c>
      <c r="U819" s="70" t="s">
        <v>2759</v>
      </c>
      <c r="V819" s="71"/>
      <c r="W819" s="72">
        <v>22288</v>
      </c>
      <c r="X819" s="73">
        <v>43287</v>
      </c>
      <c r="Y819" s="74"/>
      <c r="Z819" s="74"/>
      <c r="AA819" s="75">
        <f t="shared" si="12"/>
        <v>0.33</v>
      </c>
      <c r="AB819" s="70" t="s">
        <v>2766</v>
      </c>
      <c r="AC819" s="70" t="s">
        <v>111</v>
      </c>
      <c r="AD819" s="70" t="s">
        <v>2767</v>
      </c>
      <c r="AE819" s="70" t="s">
        <v>2768</v>
      </c>
      <c r="AF819" s="76" t="s">
        <v>63</v>
      </c>
      <c r="AG819" s="65" t="s">
        <v>1210</v>
      </c>
    </row>
    <row r="820" spans="1:33" s="78" customFormat="1" ht="50.25" customHeight="1" x14ac:dyDescent="0.25">
      <c r="A820" s="61" t="s">
        <v>2709</v>
      </c>
      <c r="B820" s="62">
        <v>93141500</v>
      </c>
      <c r="C820" s="63" t="s">
        <v>2769</v>
      </c>
      <c r="D820" s="64">
        <v>43160</v>
      </c>
      <c r="E820" s="65" t="s">
        <v>852</v>
      </c>
      <c r="F820" s="66" t="s">
        <v>75</v>
      </c>
      <c r="G820" s="65" t="s">
        <v>241</v>
      </c>
      <c r="H820" s="67">
        <v>63169460</v>
      </c>
      <c r="I820" s="67">
        <v>63169460</v>
      </c>
      <c r="J820" s="66" t="s">
        <v>76</v>
      </c>
      <c r="K820" s="66" t="s">
        <v>68</v>
      </c>
      <c r="L820" s="62" t="s">
        <v>2770</v>
      </c>
      <c r="M820" s="62" t="s">
        <v>259</v>
      </c>
      <c r="N820" s="68" t="s">
        <v>2722</v>
      </c>
      <c r="O820" s="69" t="s">
        <v>2771</v>
      </c>
      <c r="P820" s="65" t="s">
        <v>2716</v>
      </c>
      <c r="Q820" s="65" t="s">
        <v>2726</v>
      </c>
      <c r="R820" s="65" t="s">
        <v>2727</v>
      </c>
      <c r="S820" s="65">
        <v>70051001</v>
      </c>
      <c r="T820" s="65" t="s">
        <v>2772</v>
      </c>
      <c r="U820" s="70" t="s">
        <v>2773</v>
      </c>
      <c r="V820" s="71"/>
      <c r="W820" s="72"/>
      <c r="X820" s="73"/>
      <c r="Y820" s="74"/>
      <c r="Z820" s="74"/>
      <c r="AA820" s="75" t="str">
        <f t="shared" si="12"/>
        <v/>
      </c>
      <c r="AB820" s="70"/>
      <c r="AC820" s="70"/>
      <c r="AD820" s="70"/>
      <c r="AE820" s="70" t="s">
        <v>2770</v>
      </c>
      <c r="AF820" s="76" t="s">
        <v>63</v>
      </c>
      <c r="AG820" s="65" t="s">
        <v>1210</v>
      </c>
    </row>
    <row r="821" spans="1:33" s="78" customFormat="1" ht="50.25" customHeight="1" x14ac:dyDescent="0.25">
      <c r="A821" s="61" t="s">
        <v>2709</v>
      </c>
      <c r="B821" s="62">
        <v>93141500</v>
      </c>
      <c r="C821" s="63" t="s">
        <v>2774</v>
      </c>
      <c r="D821" s="64">
        <v>43191</v>
      </c>
      <c r="E821" s="65" t="s">
        <v>1809</v>
      </c>
      <c r="F821" s="66" t="s">
        <v>75</v>
      </c>
      <c r="G821" s="65" t="s">
        <v>241</v>
      </c>
      <c r="H821" s="67">
        <v>20000000</v>
      </c>
      <c r="I821" s="67">
        <v>20000000</v>
      </c>
      <c r="J821" s="66" t="s">
        <v>76</v>
      </c>
      <c r="K821" s="66" t="s">
        <v>68</v>
      </c>
      <c r="L821" s="62" t="s">
        <v>2770</v>
      </c>
      <c r="M821" s="62" t="s">
        <v>259</v>
      </c>
      <c r="N821" s="68" t="s">
        <v>2722</v>
      </c>
      <c r="O821" s="69" t="s">
        <v>2771</v>
      </c>
      <c r="P821" s="65" t="s">
        <v>2716</v>
      </c>
      <c r="Q821" s="65" t="s">
        <v>2726</v>
      </c>
      <c r="R821" s="65" t="s">
        <v>2727</v>
      </c>
      <c r="S821" s="65">
        <v>70051001</v>
      </c>
      <c r="T821" s="65" t="s">
        <v>2775</v>
      </c>
      <c r="U821" s="70" t="s">
        <v>2776</v>
      </c>
      <c r="V821" s="71"/>
      <c r="W821" s="72"/>
      <c r="X821" s="73"/>
      <c r="Y821" s="74"/>
      <c r="Z821" s="74"/>
      <c r="AA821" s="75" t="str">
        <f t="shared" si="12"/>
        <v/>
      </c>
      <c r="AB821" s="70"/>
      <c r="AC821" s="70"/>
      <c r="AD821" s="70"/>
      <c r="AE821" s="70" t="s">
        <v>2777</v>
      </c>
      <c r="AF821" s="76" t="s">
        <v>2778</v>
      </c>
      <c r="AG821" s="65" t="s">
        <v>1210</v>
      </c>
    </row>
    <row r="822" spans="1:33" s="78" customFormat="1" ht="50.25" customHeight="1" x14ac:dyDescent="0.25">
      <c r="A822" s="61" t="s">
        <v>2709</v>
      </c>
      <c r="B822" s="62">
        <v>93141500</v>
      </c>
      <c r="C822" s="63" t="s">
        <v>2779</v>
      </c>
      <c r="D822" s="64">
        <v>43313</v>
      </c>
      <c r="E822" s="65" t="s">
        <v>1809</v>
      </c>
      <c r="F822" s="66" t="s">
        <v>639</v>
      </c>
      <c r="G822" s="65" t="s">
        <v>241</v>
      </c>
      <c r="H822" s="67">
        <v>50000000</v>
      </c>
      <c r="I822" s="67">
        <v>50000000</v>
      </c>
      <c r="J822" s="66" t="s">
        <v>76</v>
      </c>
      <c r="K822" s="66" t="s">
        <v>68</v>
      </c>
      <c r="L822" s="62" t="s">
        <v>2749</v>
      </c>
      <c r="M822" s="62" t="s">
        <v>243</v>
      </c>
      <c r="N822" s="68" t="s">
        <v>2750</v>
      </c>
      <c r="O822" s="69" t="s">
        <v>2751</v>
      </c>
      <c r="P822" s="65" t="s">
        <v>2716</v>
      </c>
      <c r="Q822" s="65" t="s">
        <v>2726</v>
      </c>
      <c r="R822" s="65" t="s">
        <v>2735</v>
      </c>
      <c r="S822" s="65">
        <v>70053001</v>
      </c>
      <c r="T822" s="65" t="s">
        <v>2780</v>
      </c>
      <c r="U822" s="70" t="s">
        <v>2781</v>
      </c>
      <c r="V822" s="71"/>
      <c r="W822" s="72"/>
      <c r="X822" s="73"/>
      <c r="Y822" s="74"/>
      <c r="Z822" s="74"/>
      <c r="AA822" s="75" t="str">
        <f t="shared" si="12"/>
        <v/>
      </c>
      <c r="AB822" s="70"/>
      <c r="AC822" s="70"/>
      <c r="AD822" s="70"/>
      <c r="AE822" s="70" t="s">
        <v>2738</v>
      </c>
      <c r="AF822" s="76" t="s">
        <v>63</v>
      </c>
      <c r="AG822" s="65" t="s">
        <v>1210</v>
      </c>
    </row>
    <row r="823" spans="1:33" s="78" customFormat="1" ht="50.25" customHeight="1" x14ac:dyDescent="0.25">
      <c r="A823" s="61" t="s">
        <v>2709</v>
      </c>
      <c r="B823" s="62">
        <v>93141500</v>
      </c>
      <c r="C823" s="63" t="s">
        <v>2782</v>
      </c>
      <c r="D823" s="64">
        <v>43344</v>
      </c>
      <c r="E823" s="65" t="s">
        <v>2763</v>
      </c>
      <c r="F823" s="66" t="s">
        <v>1417</v>
      </c>
      <c r="G823" s="65" t="s">
        <v>241</v>
      </c>
      <c r="H823" s="67">
        <v>50000000</v>
      </c>
      <c r="I823" s="67">
        <v>50000000</v>
      </c>
      <c r="J823" s="66" t="s">
        <v>76</v>
      </c>
      <c r="K823" s="66" t="s">
        <v>68</v>
      </c>
      <c r="L823" s="62" t="s">
        <v>2770</v>
      </c>
      <c r="M823" s="62" t="s">
        <v>259</v>
      </c>
      <c r="N823" s="68" t="s">
        <v>2722</v>
      </c>
      <c r="O823" s="69" t="s">
        <v>2771</v>
      </c>
      <c r="P823" s="65" t="s">
        <v>2716</v>
      </c>
      <c r="Q823" s="65" t="s">
        <v>2726</v>
      </c>
      <c r="R823" s="65" t="s">
        <v>2727</v>
      </c>
      <c r="S823" s="65">
        <v>70051001</v>
      </c>
      <c r="T823" s="65" t="s">
        <v>2783</v>
      </c>
      <c r="U823" s="70" t="s">
        <v>2784</v>
      </c>
      <c r="V823" s="71"/>
      <c r="W823" s="72"/>
      <c r="X823" s="73"/>
      <c r="Y823" s="74"/>
      <c r="Z823" s="74"/>
      <c r="AA823" s="75" t="str">
        <f t="shared" si="12"/>
        <v/>
      </c>
      <c r="AB823" s="70"/>
      <c r="AC823" s="70"/>
      <c r="AD823" s="70"/>
      <c r="AE823" s="70" t="s">
        <v>2777</v>
      </c>
      <c r="AF823" s="76" t="s">
        <v>2778</v>
      </c>
      <c r="AG823" s="65" t="s">
        <v>1210</v>
      </c>
    </row>
    <row r="824" spans="1:33" s="78" customFormat="1" ht="50.25" customHeight="1" x14ac:dyDescent="0.25">
      <c r="A824" s="61" t="s">
        <v>2709</v>
      </c>
      <c r="B824" s="62">
        <v>93141500</v>
      </c>
      <c r="C824" s="63" t="s">
        <v>2785</v>
      </c>
      <c r="D824" s="64">
        <v>43313</v>
      </c>
      <c r="E824" s="65" t="s">
        <v>231</v>
      </c>
      <c r="F824" s="66" t="s">
        <v>639</v>
      </c>
      <c r="G824" s="65" t="s">
        <v>241</v>
      </c>
      <c r="H824" s="67">
        <v>58169460</v>
      </c>
      <c r="I824" s="67">
        <v>58169460</v>
      </c>
      <c r="J824" s="66" t="s">
        <v>76</v>
      </c>
      <c r="K824" s="66" t="s">
        <v>68</v>
      </c>
      <c r="L824" s="62" t="s">
        <v>2749</v>
      </c>
      <c r="M824" s="62" t="s">
        <v>243</v>
      </c>
      <c r="N824" s="68" t="s">
        <v>2750</v>
      </c>
      <c r="O824" s="69" t="s">
        <v>2751</v>
      </c>
      <c r="P824" s="65" t="s">
        <v>2716</v>
      </c>
      <c r="Q824" s="65" t="s">
        <v>2735</v>
      </c>
      <c r="R824" s="65" t="s">
        <v>2752</v>
      </c>
      <c r="S824" s="65">
        <v>220056001</v>
      </c>
      <c r="T824" s="65" t="s">
        <v>2753</v>
      </c>
      <c r="U824" s="70" t="s">
        <v>2737</v>
      </c>
      <c r="V824" s="71"/>
      <c r="W824" s="72"/>
      <c r="X824" s="73"/>
      <c r="Y824" s="74"/>
      <c r="Z824" s="74"/>
      <c r="AA824" s="75" t="str">
        <f t="shared" si="12"/>
        <v/>
      </c>
      <c r="AB824" s="70"/>
      <c r="AC824" s="70"/>
      <c r="AD824" s="70"/>
      <c r="AE824" s="70" t="s">
        <v>2738</v>
      </c>
      <c r="AF824" s="76" t="s">
        <v>63</v>
      </c>
      <c r="AG824" s="65" t="s">
        <v>1210</v>
      </c>
    </row>
    <row r="825" spans="1:33" s="78" customFormat="1" ht="50.25" customHeight="1" x14ac:dyDescent="0.25">
      <c r="A825" s="61" t="s">
        <v>2709</v>
      </c>
      <c r="B825" s="62">
        <v>93141500</v>
      </c>
      <c r="C825" s="63" t="s">
        <v>2786</v>
      </c>
      <c r="D825" s="64">
        <v>43336</v>
      </c>
      <c r="E825" s="65" t="s">
        <v>855</v>
      </c>
      <c r="F825" s="66" t="s">
        <v>639</v>
      </c>
      <c r="G825" s="65" t="s">
        <v>241</v>
      </c>
      <c r="H825" s="67">
        <v>300000000</v>
      </c>
      <c r="I825" s="67">
        <v>300000000</v>
      </c>
      <c r="J825" s="66" t="s">
        <v>49</v>
      </c>
      <c r="K825" s="66"/>
      <c r="L825" s="62" t="s">
        <v>2713</v>
      </c>
      <c r="M825" s="62" t="s">
        <v>243</v>
      </c>
      <c r="N825" s="68" t="s">
        <v>2714</v>
      </c>
      <c r="O825" s="69" t="s">
        <v>2715</v>
      </c>
      <c r="P825" s="65" t="s">
        <v>2716</v>
      </c>
      <c r="Q825" s="65" t="s">
        <v>2752</v>
      </c>
      <c r="R825" s="65" t="s">
        <v>2727</v>
      </c>
      <c r="S825" s="65">
        <v>22005601</v>
      </c>
      <c r="T825" s="65" t="s">
        <v>2787</v>
      </c>
      <c r="U825" s="70" t="s">
        <v>2788</v>
      </c>
      <c r="V825" s="71"/>
      <c r="W825" s="72"/>
      <c r="X825" s="73"/>
      <c r="Y825" s="74"/>
      <c r="Z825" s="74"/>
      <c r="AA825" s="75" t="str">
        <f t="shared" si="12"/>
        <v/>
      </c>
      <c r="AB825" s="70"/>
      <c r="AC825" s="70"/>
      <c r="AD825" s="70"/>
      <c r="AE825" s="70" t="s">
        <v>2720</v>
      </c>
      <c r="AF825" s="76" t="s">
        <v>63</v>
      </c>
      <c r="AG825" s="65" t="s">
        <v>1210</v>
      </c>
    </row>
    <row r="826" spans="1:33" s="78" customFormat="1" ht="50.25" customHeight="1" x14ac:dyDescent="0.25">
      <c r="A826" s="61" t="s">
        <v>2709</v>
      </c>
      <c r="B826" s="62">
        <v>93141500</v>
      </c>
      <c r="C826" s="63" t="s">
        <v>2789</v>
      </c>
      <c r="D826" s="64">
        <v>43313</v>
      </c>
      <c r="E826" s="65" t="s">
        <v>1809</v>
      </c>
      <c r="F826" s="66" t="s">
        <v>639</v>
      </c>
      <c r="G826" s="65" t="s">
        <v>241</v>
      </c>
      <c r="H826" s="67">
        <v>50000000</v>
      </c>
      <c r="I826" s="67">
        <v>50000000</v>
      </c>
      <c r="J826" s="66" t="s">
        <v>76</v>
      </c>
      <c r="K826" s="66" t="s">
        <v>68</v>
      </c>
      <c r="L826" s="62" t="s">
        <v>2732</v>
      </c>
      <c r="M826" s="62" t="s">
        <v>243</v>
      </c>
      <c r="N826" s="68" t="s">
        <v>2733</v>
      </c>
      <c r="O826" s="69" t="s">
        <v>2734</v>
      </c>
      <c r="P826" s="65" t="s">
        <v>2716</v>
      </c>
      <c r="Q826" s="65" t="s">
        <v>2735</v>
      </c>
      <c r="R826" s="65" t="s">
        <v>2735</v>
      </c>
      <c r="S826" s="65">
        <v>70053001</v>
      </c>
      <c r="T826" s="65" t="s">
        <v>2790</v>
      </c>
      <c r="U826" s="70" t="s">
        <v>2791</v>
      </c>
      <c r="V826" s="71"/>
      <c r="W826" s="72"/>
      <c r="X826" s="73"/>
      <c r="Y826" s="74"/>
      <c r="Z826" s="74"/>
      <c r="AA826" s="75" t="str">
        <f t="shared" si="12"/>
        <v/>
      </c>
      <c r="AB826" s="70"/>
      <c r="AC826" s="70"/>
      <c r="AD826" s="70"/>
      <c r="AE826" s="70" t="s">
        <v>2732</v>
      </c>
      <c r="AF826" s="76" t="s">
        <v>63</v>
      </c>
      <c r="AG826" s="65" t="s">
        <v>1210</v>
      </c>
    </row>
    <row r="827" spans="1:33" s="78" customFormat="1" ht="50.25" customHeight="1" x14ac:dyDescent="0.25">
      <c r="A827" s="61" t="s">
        <v>2792</v>
      </c>
      <c r="B827" s="62">
        <v>93141506</v>
      </c>
      <c r="C827" s="63" t="s">
        <v>2793</v>
      </c>
      <c r="D827" s="64">
        <v>43050</v>
      </c>
      <c r="E827" s="65" t="s">
        <v>925</v>
      </c>
      <c r="F827" s="66" t="s">
        <v>81</v>
      </c>
      <c r="G827" s="65" t="s">
        <v>2794</v>
      </c>
      <c r="H827" s="67">
        <v>248286785</v>
      </c>
      <c r="I827" s="67">
        <v>230538530</v>
      </c>
      <c r="J827" s="66" t="s">
        <v>49</v>
      </c>
      <c r="K827" s="66" t="s">
        <v>50</v>
      </c>
      <c r="L827" s="62" t="s">
        <v>2795</v>
      </c>
      <c r="M827" s="62" t="s">
        <v>2796</v>
      </c>
      <c r="N827" s="68" t="s">
        <v>2797</v>
      </c>
      <c r="O827" s="69" t="s">
        <v>2798</v>
      </c>
      <c r="P827" s="65" t="s">
        <v>2799</v>
      </c>
      <c r="Q827" s="65" t="s">
        <v>2800</v>
      </c>
      <c r="R827" s="65" t="s">
        <v>2801</v>
      </c>
      <c r="S827" s="65" t="s">
        <v>2802</v>
      </c>
      <c r="T827" s="65" t="s">
        <v>2803</v>
      </c>
      <c r="U827" s="70" t="s">
        <v>2804</v>
      </c>
      <c r="V827" s="71">
        <v>7861</v>
      </c>
      <c r="W827" s="72">
        <v>19492</v>
      </c>
      <c r="X827" s="73">
        <v>43049</v>
      </c>
      <c r="Y827" s="74" t="s">
        <v>68</v>
      </c>
      <c r="Z827" s="74">
        <v>4600007820</v>
      </c>
      <c r="AA827" s="75">
        <f t="shared" si="12"/>
        <v>1</v>
      </c>
      <c r="AB827" s="70" t="s">
        <v>2805</v>
      </c>
      <c r="AC827" s="70" t="s">
        <v>61</v>
      </c>
      <c r="AD827" s="70"/>
      <c r="AE827" s="70" t="s">
        <v>2806</v>
      </c>
      <c r="AF827" s="76" t="s">
        <v>283</v>
      </c>
      <c r="AG827" s="65" t="s">
        <v>2807</v>
      </c>
    </row>
    <row r="828" spans="1:33" s="78" customFormat="1" ht="50.25" customHeight="1" x14ac:dyDescent="0.25">
      <c r="A828" s="61" t="s">
        <v>2792</v>
      </c>
      <c r="B828" s="62">
        <v>93141506</v>
      </c>
      <c r="C828" s="63" t="s">
        <v>2808</v>
      </c>
      <c r="D828" s="64">
        <v>43050</v>
      </c>
      <c r="E828" s="65" t="s">
        <v>925</v>
      </c>
      <c r="F828" s="66" t="s">
        <v>81</v>
      </c>
      <c r="G828" s="65" t="s">
        <v>2794</v>
      </c>
      <c r="H828" s="67">
        <v>1385931651</v>
      </c>
      <c r="I828" s="67">
        <v>1286243057</v>
      </c>
      <c r="J828" s="66" t="s">
        <v>49</v>
      </c>
      <c r="K828" s="66" t="s">
        <v>50</v>
      </c>
      <c r="L828" s="62" t="s">
        <v>2795</v>
      </c>
      <c r="M828" s="62" t="s">
        <v>2796</v>
      </c>
      <c r="N828" s="68" t="s">
        <v>2797</v>
      </c>
      <c r="O828" s="69" t="s">
        <v>2798</v>
      </c>
      <c r="P828" s="65" t="s">
        <v>2799</v>
      </c>
      <c r="Q828" s="65" t="s">
        <v>2800</v>
      </c>
      <c r="R828" s="65" t="s">
        <v>2801</v>
      </c>
      <c r="S828" s="65" t="s">
        <v>2802</v>
      </c>
      <c r="T828" s="65" t="s">
        <v>2803</v>
      </c>
      <c r="U828" s="70" t="s">
        <v>2804</v>
      </c>
      <c r="V828" s="71">
        <v>7862</v>
      </c>
      <c r="W828" s="72">
        <v>19493</v>
      </c>
      <c r="X828" s="73">
        <v>43049</v>
      </c>
      <c r="Y828" s="74" t="s">
        <v>68</v>
      </c>
      <c r="Z828" s="74">
        <v>4600007891</v>
      </c>
      <c r="AA828" s="75">
        <f t="shared" si="12"/>
        <v>1</v>
      </c>
      <c r="AB828" s="70" t="s">
        <v>2809</v>
      </c>
      <c r="AC828" s="70" t="s">
        <v>61</v>
      </c>
      <c r="AD828" s="70"/>
      <c r="AE828" s="70" t="s">
        <v>2806</v>
      </c>
      <c r="AF828" s="76" t="s">
        <v>283</v>
      </c>
      <c r="AG828" s="65" t="s">
        <v>2807</v>
      </c>
    </row>
    <row r="829" spans="1:33" s="78" customFormat="1" ht="50.25" customHeight="1" x14ac:dyDescent="0.25">
      <c r="A829" s="61" t="s">
        <v>2792</v>
      </c>
      <c r="B829" s="62">
        <v>93141506</v>
      </c>
      <c r="C829" s="63" t="s">
        <v>2810</v>
      </c>
      <c r="D829" s="64">
        <v>43050</v>
      </c>
      <c r="E829" s="65" t="s">
        <v>925</v>
      </c>
      <c r="F829" s="66" t="s">
        <v>81</v>
      </c>
      <c r="G829" s="65" t="s">
        <v>2794</v>
      </c>
      <c r="H829" s="67">
        <v>296483632</v>
      </c>
      <c r="I829" s="67">
        <v>275290127</v>
      </c>
      <c r="J829" s="66" t="s">
        <v>49</v>
      </c>
      <c r="K829" s="66" t="s">
        <v>50</v>
      </c>
      <c r="L829" s="62" t="s">
        <v>2795</v>
      </c>
      <c r="M829" s="62" t="s">
        <v>2796</v>
      </c>
      <c r="N829" s="68" t="s">
        <v>2797</v>
      </c>
      <c r="O829" s="69" t="s">
        <v>2798</v>
      </c>
      <c r="P829" s="65" t="s">
        <v>2799</v>
      </c>
      <c r="Q829" s="65" t="s">
        <v>2800</v>
      </c>
      <c r="R829" s="65" t="s">
        <v>2801</v>
      </c>
      <c r="S829" s="65" t="s">
        <v>2802</v>
      </c>
      <c r="T829" s="65" t="s">
        <v>2803</v>
      </c>
      <c r="U829" s="70" t="s">
        <v>2804</v>
      </c>
      <c r="V829" s="71">
        <v>7864</v>
      </c>
      <c r="W829" s="72">
        <v>19494</v>
      </c>
      <c r="X829" s="73">
        <v>43049</v>
      </c>
      <c r="Y829" s="74" t="s">
        <v>68</v>
      </c>
      <c r="Z829" s="74">
        <v>4600007800</v>
      </c>
      <c r="AA829" s="75">
        <f t="shared" si="12"/>
        <v>1</v>
      </c>
      <c r="AB829" s="70" t="s">
        <v>2811</v>
      </c>
      <c r="AC829" s="70" t="s">
        <v>61</v>
      </c>
      <c r="AD829" s="70"/>
      <c r="AE829" s="70" t="s">
        <v>2806</v>
      </c>
      <c r="AF829" s="76" t="s">
        <v>283</v>
      </c>
      <c r="AG829" s="65" t="s">
        <v>2807</v>
      </c>
    </row>
    <row r="830" spans="1:33" s="78" customFormat="1" ht="50.25" customHeight="1" x14ac:dyDescent="0.25">
      <c r="A830" s="61" t="s">
        <v>2792</v>
      </c>
      <c r="B830" s="62">
        <v>93141506</v>
      </c>
      <c r="C830" s="63" t="s">
        <v>2812</v>
      </c>
      <c r="D830" s="64">
        <v>43050</v>
      </c>
      <c r="E830" s="65" t="s">
        <v>925</v>
      </c>
      <c r="F830" s="66" t="s">
        <v>81</v>
      </c>
      <c r="G830" s="65" t="s">
        <v>2794</v>
      </c>
      <c r="H830" s="67">
        <v>4438492807</v>
      </c>
      <c r="I830" s="67">
        <v>4120547485</v>
      </c>
      <c r="J830" s="66" t="s">
        <v>49</v>
      </c>
      <c r="K830" s="66" t="s">
        <v>50</v>
      </c>
      <c r="L830" s="62" t="s">
        <v>2795</v>
      </c>
      <c r="M830" s="62" t="s">
        <v>2796</v>
      </c>
      <c r="N830" s="68" t="s">
        <v>2797</v>
      </c>
      <c r="O830" s="69" t="s">
        <v>2798</v>
      </c>
      <c r="P830" s="65" t="s">
        <v>2799</v>
      </c>
      <c r="Q830" s="65" t="s">
        <v>2800</v>
      </c>
      <c r="R830" s="65" t="s">
        <v>2801</v>
      </c>
      <c r="S830" s="65" t="s">
        <v>2802</v>
      </c>
      <c r="T830" s="65" t="s">
        <v>2803</v>
      </c>
      <c r="U830" s="70" t="s">
        <v>2804</v>
      </c>
      <c r="V830" s="71">
        <v>7865</v>
      </c>
      <c r="W830" s="72">
        <v>19496</v>
      </c>
      <c r="X830" s="73">
        <v>43049</v>
      </c>
      <c r="Y830" s="74" t="s">
        <v>68</v>
      </c>
      <c r="Z830" s="74">
        <v>4600007888</v>
      </c>
      <c r="AA830" s="75">
        <f t="shared" si="12"/>
        <v>1</v>
      </c>
      <c r="AB830" s="70" t="s">
        <v>2813</v>
      </c>
      <c r="AC830" s="70" t="s">
        <v>61</v>
      </c>
      <c r="AD830" s="70"/>
      <c r="AE830" s="70" t="s">
        <v>2806</v>
      </c>
      <c r="AF830" s="76" t="s">
        <v>283</v>
      </c>
      <c r="AG830" s="65" t="s">
        <v>2807</v>
      </c>
    </row>
    <row r="831" spans="1:33" s="78" customFormat="1" ht="50.25" customHeight="1" x14ac:dyDescent="0.25">
      <c r="A831" s="61" t="s">
        <v>2792</v>
      </c>
      <c r="B831" s="62">
        <v>93141506</v>
      </c>
      <c r="C831" s="63" t="s">
        <v>2814</v>
      </c>
      <c r="D831" s="64">
        <v>43050</v>
      </c>
      <c r="E831" s="65" t="s">
        <v>925</v>
      </c>
      <c r="F831" s="66" t="s">
        <v>81</v>
      </c>
      <c r="G831" s="65" t="s">
        <v>2794</v>
      </c>
      <c r="H831" s="67">
        <v>430850598</v>
      </c>
      <c r="I831" s="67">
        <v>400052155</v>
      </c>
      <c r="J831" s="66" t="s">
        <v>49</v>
      </c>
      <c r="K831" s="66" t="s">
        <v>50</v>
      </c>
      <c r="L831" s="62" t="s">
        <v>2795</v>
      </c>
      <c r="M831" s="62" t="s">
        <v>2796</v>
      </c>
      <c r="N831" s="68" t="s">
        <v>2797</v>
      </c>
      <c r="O831" s="69" t="s">
        <v>2798</v>
      </c>
      <c r="P831" s="65" t="s">
        <v>2799</v>
      </c>
      <c r="Q831" s="65" t="s">
        <v>2800</v>
      </c>
      <c r="R831" s="65" t="s">
        <v>2801</v>
      </c>
      <c r="S831" s="65" t="s">
        <v>2802</v>
      </c>
      <c r="T831" s="65" t="s">
        <v>2803</v>
      </c>
      <c r="U831" s="70" t="s">
        <v>2804</v>
      </c>
      <c r="V831" s="71">
        <v>7868</v>
      </c>
      <c r="W831" s="72">
        <v>19497</v>
      </c>
      <c r="X831" s="73">
        <v>43049</v>
      </c>
      <c r="Y831" s="74" t="s">
        <v>68</v>
      </c>
      <c r="Z831" s="74">
        <v>4600007810</v>
      </c>
      <c r="AA831" s="75">
        <f t="shared" si="12"/>
        <v>1</v>
      </c>
      <c r="AB831" s="70" t="s">
        <v>2815</v>
      </c>
      <c r="AC831" s="70" t="s">
        <v>61</v>
      </c>
      <c r="AD831" s="70"/>
      <c r="AE831" s="70" t="s">
        <v>2806</v>
      </c>
      <c r="AF831" s="76" t="s">
        <v>283</v>
      </c>
      <c r="AG831" s="65" t="s">
        <v>2807</v>
      </c>
    </row>
    <row r="832" spans="1:33" s="78" customFormat="1" ht="50.25" customHeight="1" x14ac:dyDescent="0.25">
      <c r="A832" s="61" t="s">
        <v>2792</v>
      </c>
      <c r="B832" s="62">
        <v>93141506</v>
      </c>
      <c r="C832" s="63" t="s">
        <v>2816</v>
      </c>
      <c r="D832" s="64">
        <v>43050</v>
      </c>
      <c r="E832" s="65" t="s">
        <v>925</v>
      </c>
      <c r="F832" s="66" t="s">
        <v>81</v>
      </c>
      <c r="G832" s="65" t="s">
        <v>2794</v>
      </c>
      <c r="H832" s="67">
        <v>774070565</v>
      </c>
      <c r="I832" s="67">
        <v>718737770</v>
      </c>
      <c r="J832" s="66" t="s">
        <v>49</v>
      </c>
      <c r="K832" s="66" t="s">
        <v>50</v>
      </c>
      <c r="L832" s="62" t="s">
        <v>2795</v>
      </c>
      <c r="M832" s="62" t="s">
        <v>2796</v>
      </c>
      <c r="N832" s="68" t="s">
        <v>2797</v>
      </c>
      <c r="O832" s="69" t="s">
        <v>2798</v>
      </c>
      <c r="P832" s="65" t="s">
        <v>2799</v>
      </c>
      <c r="Q832" s="65" t="s">
        <v>2800</v>
      </c>
      <c r="R832" s="65" t="s">
        <v>2801</v>
      </c>
      <c r="S832" s="65" t="s">
        <v>2802</v>
      </c>
      <c r="T832" s="65" t="s">
        <v>2803</v>
      </c>
      <c r="U832" s="70" t="s">
        <v>2804</v>
      </c>
      <c r="V832" s="71">
        <v>7869</v>
      </c>
      <c r="W832" s="72">
        <v>19498</v>
      </c>
      <c r="X832" s="73">
        <v>43049</v>
      </c>
      <c r="Y832" s="74" t="s">
        <v>68</v>
      </c>
      <c r="Z832" s="74">
        <v>4600007808</v>
      </c>
      <c r="AA832" s="75">
        <f t="shared" si="12"/>
        <v>1</v>
      </c>
      <c r="AB832" s="70" t="s">
        <v>2817</v>
      </c>
      <c r="AC832" s="70" t="s">
        <v>61</v>
      </c>
      <c r="AD832" s="70"/>
      <c r="AE832" s="70" t="s">
        <v>2806</v>
      </c>
      <c r="AF832" s="76" t="s">
        <v>283</v>
      </c>
      <c r="AG832" s="65" t="s">
        <v>2807</v>
      </c>
    </row>
    <row r="833" spans="1:33" s="78" customFormat="1" ht="50.25" customHeight="1" x14ac:dyDescent="0.25">
      <c r="A833" s="61" t="s">
        <v>2792</v>
      </c>
      <c r="B833" s="62">
        <v>93141506</v>
      </c>
      <c r="C833" s="63" t="s">
        <v>2818</v>
      </c>
      <c r="D833" s="64">
        <v>43050</v>
      </c>
      <c r="E833" s="65" t="s">
        <v>925</v>
      </c>
      <c r="F833" s="66" t="s">
        <v>81</v>
      </c>
      <c r="G833" s="65" t="s">
        <v>2794</v>
      </c>
      <c r="H833" s="67">
        <v>657229725</v>
      </c>
      <c r="I833" s="67">
        <v>610249050</v>
      </c>
      <c r="J833" s="66" t="s">
        <v>49</v>
      </c>
      <c r="K833" s="66" t="s">
        <v>50</v>
      </c>
      <c r="L833" s="62" t="s">
        <v>2795</v>
      </c>
      <c r="M833" s="62" t="s">
        <v>2796</v>
      </c>
      <c r="N833" s="68" t="s">
        <v>2797</v>
      </c>
      <c r="O833" s="69" t="s">
        <v>2798</v>
      </c>
      <c r="P833" s="65" t="s">
        <v>2799</v>
      </c>
      <c r="Q833" s="65" t="s">
        <v>2800</v>
      </c>
      <c r="R833" s="65" t="s">
        <v>2801</v>
      </c>
      <c r="S833" s="65" t="s">
        <v>2802</v>
      </c>
      <c r="T833" s="65" t="s">
        <v>2803</v>
      </c>
      <c r="U833" s="70" t="s">
        <v>2804</v>
      </c>
      <c r="V833" s="71">
        <v>7872</v>
      </c>
      <c r="W833" s="72">
        <v>19499</v>
      </c>
      <c r="X833" s="73">
        <v>43049</v>
      </c>
      <c r="Y833" s="74" t="s">
        <v>68</v>
      </c>
      <c r="Z833" s="74">
        <v>4600007825</v>
      </c>
      <c r="AA833" s="75">
        <f t="shared" si="12"/>
        <v>1</v>
      </c>
      <c r="AB833" s="70" t="s">
        <v>2819</v>
      </c>
      <c r="AC833" s="70" t="s">
        <v>61</v>
      </c>
      <c r="AD833" s="70"/>
      <c r="AE833" s="70" t="s">
        <v>2806</v>
      </c>
      <c r="AF833" s="76" t="s">
        <v>283</v>
      </c>
      <c r="AG833" s="65" t="s">
        <v>2807</v>
      </c>
    </row>
    <row r="834" spans="1:33" s="78" customFormat="1" ht="50.25" customHeight="1" x14ac:dyDescent="0.25">
      <c r="A834" s="61" t="s">
        <v>2792</v>
      </c>
      <c r="B834" s="62">
        <v>93141506</v>
      </c>
      <c r="C834" s="63" t="s">
        <v>2820</v>
      </c>
      <c r="D834" s="64">
        <v>43050</v>
      </c>
      <c r="E834" s="65" t="s">
        <v>925</v>
      </c>
      <c r="F834" s="66" t="s">
        <v>81</v>
      </c>
      <c r="G834" s="65" t="s">
        <v>2794</v>
      </c>
      <c r="H834" s="67">
        <v>438153150</v>
      </c>
      <c r="I834" s="67">
        <v>406832700</v>
      </c>
      <c r="J834" s="66" t="s">
        <v>49</v>
      </c>
      <c r="K834" s="66" t="s">
        <v>50</v>
      </c>
      <c r="L834" s="62" t="s">
        <v>2795</v>
      </c>
      <c r="M834" s="62" t="s">
        <v>2796</v>
      </c>
      <c r="N834" s="68" t="s">
        <v>2797</v>
      </c>
      <c r="O834" s="69" t="s">
        <v>2798</v>
      </c>
      <c r="P834" s="65" t="s">
        <v>2799</v>
      </c>
      <c r="Q834" s="65" t="s">
        <v>2800</v>
      </c>
      <c r="R834" s="65" t="s">
        <v>2801</v>
      </c>
      <c r="S834" s="65" t="s">
        <v>2802</v>
      </c>
      <c r="T834" s="65" t="s">
        <v>2803</v>
      </c>
      <c r="U834" s="70" t="s">
        <v>2804</v>
      </c>
      <c r="V834" s="71">
        <v>7874</v>
      </c>
      <c r="W834" s="72">
        <v>19500</v>
      </c>
      <c r="X834" s="73">
        <v>43049</v>
      </c>
      <c r="Y834" s="74" t="s">
        <v>68</v>
      </c>
      <c r="Z834" s="74">
        <v>4600007798</v>
      </c>
      <c r="AA834" s="75">
        <f t="shared" si="12"/>
        <v>1</v>
      </c>
      <c r="AB834" s="70" t="s">
        <v>2821</v>
      </c>
      <c r="AC834" s="70" t="s">
        <v>61</v>
      </c>
      <c r="AD834" s="70"/>
      <c r="AE834" s="70" t="s">
        <v>2806</v>
      </c>
      <c r="AF834" s="76" t="s">
        <v>283</v>
      </c>
      <c r="AG834" s="65" t="s">
        <v>2807</v>
      </c>
    </row>
    <row r="835" spans="1:33" s="78" customFormat="1" ht="50.25" customHeight="1" x14ac:dyDescent="0.25">
      <c r="A835" s="61" t="s">
        <v>2792</v>
      </c>
      <c r="B835" s="62">
        <v>93141506</v>
      </c>
      <c r="C835" s="63" t="s">
        <v>2822</v>
      </c>
      <c r="D835" s="64">
        <v>43050</v>
      </c>
      <c r="E835" s="65" t="s">
        <v>925</v>
      </c>
      <c r="F835" s="66" t="s">
        <v>81</v>
      </c>
      <c r="G835" s="65" t="s">
        <v>2794</v>
      </c>
      <c r="H835" s="67">
        <v>572520116</v>
      </c>
      <c r="I835" s="67">
        <v>531594728</v>
      </c>
      <c r="J835" s="66" t="s">
        <v>49</v>
      </c>
      <c r="K835" s="66" t="s">
        <v>50</v>
      </c>
      <c r="L835" s="62" t="s">
        <v>2795</v>
      </c>
      <c r="M835" s="62" t="s">
        <v>2796</v>
      </c>
      <c r="N835" s="68" t="s">
        <v>2797</v>
      </c>
      <c r="O835" s="69" t="s">
        <v>2798</v>
      </c>
      <c r="P835" s="65" t="s">
        <v>2799</v>
      </c>
      <c r="Q835" s="65" t="s">
        <v>2800</v>
      </c>
      <c r="R835" s="65" t="s">
        <v>2801</v>
      </c>
      <c r="S835" s="65" t="s">
        <v>2802</v>
      </c>
      <c r="T835" s="65" t="s">
        <v>2803</v>
      </c>
      <c r="U835" s="70" t="s">
        <v>2804</v>
      </c>
      <c r="V835" s="71">
        <v>7875</v>
      </c>
      <c r="W835" s="72">
        <v>19501</v>
      </c>
      <c r="X835" s="73">
        <v>43049</v>
      </c>
      <c r="Y835" s="74" t="s">
        <v>68</v>
      </c>
      <c r="Z835" s="74">
        <v>4600007823</v>
      </c>
      <c r="AA835" s="75">
        <f t="shared" si="12"/>
        <v>1</v>
      </c>
      <c r="AB835" s="70" t="s">
        <v>2823</v>
      </c>
      <c r="AC835" s="70" t="s">
        <v>61</v>
      </c>
      <c r="AD835" s="70"/>
      <c r="AE835" s="70" t="s">
        <v>2806</v>
      </c>
      <c r="AF835" s="76" t="s">
        <v>283</v>
      </c>
      <c r="AG835" s="65" t="s">
        <v>2807</v>
      </c>
    </row>
    <row r="836" spans="1:33" s="78" customFormat="1" ht="50.25" customHeight="1" x14ac:dyDescent="0.25">
      <c r="A836" s="61" t="s">
        <v>2792</v>
      </c>
      <c r="B836" s="62">
        <v>93141506</v>
      </c>
      <c r="C836" s="63" t="s">
        <v>2824</v>
      </c>
      <c r="D836" s="64">
        <v>43050</v>
      </c>
      <c r="E836" s="65" t="s">
        <v>925</v>
      </c>
      <c r="F836" s="66" t="s">
        <v>81</v>
      </c>
      <c r="G836" s="65" t="s">
        <v>2794</v>
      </c>
      <c r="H836" s="67">
        <v>962476420</v>
      </c>
      <c r="I836" s="67">
        <v>893675831</v>
      </c>
      <c r="J836" s="66" t="s">
        <v>49</v>
      </c>
      <c r="K836" s="66" t="s">
        <v>50</v>
      </c>
      <c r="L836" s="62" t="s">
        <v>2795</v>
      </c>
      <c r="M836" s="62" t="s">
        <v>2796</v>
      </c>
      <c r="N836" s="68" t="s">
        <v>2797</v>
      </c>
      <c r="O836" s="69" t="s">
        <v>2798</v>
      </c>
      <c r="P836" s="65" t="s">
        <v>2799</v>
      </c>
      <c r="Q836" s="65" t="s">
        <v>2800</v>
      </c>
      <c r="R836" s="65" t="s">
        <v>2801</v>
      </c>
      <c r="S836" s="65" t="s">
        <v>2802</v>
      </c>
      <c r="T836" s="65" t="s">
        <v>2803</v>
      </c>
      <c r="U836" s="70" t="s">
        <v>2804</v>
      </c>
      <c r="V836" s="71">
        <v>7876</v>
      </c>
      <c r="W836" s="72">
        <v>19502</v>
      </c>
      <c r="X836" s="73">
        <v>43049</v>
      </c>
      <c r="Y836" s="74" t="s">
        <v>68</v>
      </c>
      <c r="Z836" s="74">
        <v>4600007829</v>
      </c>
      <c r="AA836" s="75">
        <f t="shared" si="12"/>
        <v>1</v>
      </c>
      <c r="AB836" s="70" t="s">
        <v>2825</v>
      </c>
      <c r="AC836" s="70" t="s">
        <v>61</v>
      </c>
      <c r="AD836" s="70"/>
      <c r="AE836" s="70" t="s">
        <v>2806</v>
      </c>
      <c r="AF836" s="76" t="s">
        <v>283</v>
      </c>
      <c r="AG836" s="65" t="s">
        <v>2807</v>
      </c>
    </row>
    <row r="837" spans="1:33" s="78" customFormat="1" ht="50.25" customHeight="1" x14ac:dyDescent="0.25">
      <c r="A837" s="61" t="s">
        <v>2792</v>
      </c>
      <c r="B837" s="62">
        <v>93141506</v>
      </c>
      <c r="C837" s="63" t="s">
        <v>2826</v>
      </c>
      <c r="D837" s="64">
        <v>43050</v>
      </c>
      <c r="E837" s="65" t="s">
        <v>925</v>
      </c>
      <c r="F837" s="66" t="s">
        <v>81</v>
      </c>
      <c r="G837" s="65" t="s">
        <v>2794</v>
      </c>
      <c r="H837" s="67">
        <v>1431694485</v>
      </c>
      <c r="I837" s="67">
        <v>1329629880</v>
      </c>
      <c r="J837" s="66" t="s">
        <v>49</v>
      </c>
      <c r="K837" s="66" t="s">
        <v>50</v>
      </c>
      <c r="L837" s="62" t="s">
        <v>2795</v>
      </c>
      <c r="M837" s="62" t="s">
        <v>2796</v>
      </c>
      <c r="N837" s="68" t="s">
        <v>2797</v>
      </c>
      <c r="O837" s="69" t="s">
        <v>2798</v>
      </c>
      <c r="P837" s="65" t="s">
        <v>2799</v>
      </c>
      <c r="Q837" s="65" t="s">
        <v>2800</v>
      </c>
      <c r="R837" s="65" t="s">
        <v>2801</v>
      </c>
      <c r="S837" s="65" t="s">
        <v>2802</v>
      </c>
      <c r="T837" s="65" t="s">
        <v>2803</v>
      </c>
      <c r="U837" s="70" t="s">
        <v>2804</v>
      </c>
      <c r="V837" s="71">
        <v>7878</v>
      </c>
      <c r="W837" s="72">
        <v>19503</v>
      </c>
      <c r="X837" s="73">
        <v>43049</v>
      </c>
      <c r="Y837" s="74" t="s">
        <v>68</v>
      </c>
      <c r="Z837" s="74">
        <v>4600007784</v>
      </c>
      <c r="AA837" s="75">
        <f t="shared" si="12"/>
        <v>1</v>
      </c>
      <c r="AB837" s="70" t="s">
        <v>2827</v>
      </c>
      <c r="AC837" s="70" t="s">
        <v>61</v>
      </c>
      <c r="AD837" s="70"/>
      <c r="AE837" s="70" t="s">
        <v>2806</v>
      </c>
      <c r="AF837" s="76" t="s">
        <v>283</v>
      </c>
      <c r="AG837" s="65" t="s">
        <v>2807</v>
      </c>
    </row>
    <row r="838" spans="1:33" s="78" customFormat="1" ht="50.25" customHeight="1" x14ac:dyDescent="0.25">
      <c r="A838" s="61" t="s">
        <v>2792</v>
      </c>
      <c r="B838" s="62">
        <v>93141506</v>
      </c>
      <c r="C838" s="63" t="s">
        <v>2828</v>
      </c>
      <c r="D838" s="64">
        <v>43050</v>
      </c>
      <c r="E838" s="65" t="s">
        <v>925</v>
      </c>
      <c r="F838" s="66" t="s">
        <v>81</v>
      </c>
      <c r="G838" s="65" t="s">
        <v>2794</v>
      </c>
      <c r="H838" s="67">
        <v>949331825</v>
      </c>
      <c r="I838" s="67">
        <v>881470850</v>
      </c>
      <c r="J838" s="66" t="s">
        <v>49</v>
      </c>
      <c r="K838" s="66" t="s">
        <v>50</v>
      </c>
      <c r="L838" s="62" t="s">
        <v>2795</v>
      </c>
      <c r="M838" s="62" t="s">
        <v>2796</v>
      </c>
      <c r="N838" s="68" t="s">
        <v>2797</v>
      </c>
      <c r="O838" s="69" t="s">
        <v>2798</v>
      </c>
      <c r="P838" s="65" t="s">
        <v>2799</v>
      </c>
      <c r="Q838" s="65" t="s">
        <v>2800</v>
      </c>
      <c r="R838" s="65" t="s">
        <v>2801</v>
      </c>
      <c r="S838" s="65" t="s">
        <v>2802</v>
      </c>
      <c r="T838" s="65" t="s">
        <v>2803</v>
      </c>
      <c r="U838" s="70" t="s">
        <v>2804</v>
      </c>
      <c r="V838" s="71">
        <v>7879</v>
      </c>
      <c r="W838" s="72">
        <v>19504</v>
      </c>
      <c r="X838" s="73">
        <v>43049</v>
      </c>
      <c r="Y838" s="74" t="s">
        <v>68</v>
      </c>
      <c r="Z838" s="74">
        <v>4600007879</v>
      </c>
      <c r="AA838" s="75">
        <f t="shared" si="12"/>
        <v>1</v>
      </c>
      <c r="AB838" s="70" t="s">
        <v>2829</v>
      </c>
      <c r="AC838" s="70" t="s">
        <v>61</v>
      </c>
      <c r="AD838" s="70"/>
      <c r="AE838" s="70" t="s">
        <v>2806</v>
      </c>
      <c r="AF838" s="76" t="s">
        <v>283</v>
      </c>
      <c r="AG838" s="65" t="s">
        <v>2807</v>
      </c>
    </row>
    <row r="839" spans="1:33" s="78" customFormat="1" ht="50.25" customHeight="1" x14ac:dyDescent="0.25">
      <c r="A839" s="61" t="s">
        <v>2792</v>
      </c>
      <c r="B839" s="62">
        <v>93141506</v>
      </c>
      <c r="C839" s="63" t="s">
        <v>2830</v>
      </c>
      <c r="D839" s="64">
        <v>43050</v>
      </c>
      <c r="E839" s="65" t="s">
        <v>925</v>
      </c>
      <c r="F839" s="66" t="s">
        <v>81</v>
      </c>
      <c r="G839" s="65" t="s">
        <v>2794</v>
      </c>
      <c r="H839" s="67">
        <v>306707205</v>
      </c>
      <c r="I839" s="67">
        <v>284782890</v>
      </c>
      <c r="J839" s="66" t="s">
        <v>49</v>
      </c>
      <c r="K839" s="66" t="s">
        <v>50</v>
      </c>
      <c r="L839" s="62" t="s">
        <v>2795</v>
      </c>
      <c r="M839" s="62" t="s">
        <v>2796</v>
      </c>
      <c r="N839" s="68" t="s">
        <v>2797</v>
      </c>
      <c r="O839" s="69" t="s">
        <v>2798</v>
      </c>
      <c r="P839" s="65" t="s">
        <v>2799</v>
      </c>
      <c r="Q839" s="65" t="s">
        <v>2800</v>
      </c>
      <c r="R839" s="65" t="s">
        <v>2801</v>
      </c>
      <c r="S839" s="65" t="s">
        <v>2802</v>
      </c>
      <c r="T839" s="65" t="s">
        <v>2803</v>
      </c>
      <c r="U839" s="70" t="s">
        <v>2804</v>
      </c>
      <c r="V839" s="71">
        <v>7880</v>
      </c>
      <c r="W839" s="72">
        <v>19505</v>
      </c>
      <c r="X839" s="73">
        <v>43049</v>
      </c>
      <c r="Y839" s="74" t="s">
        <v>68</v>
      </c>
      <c r="Z839" s="74">
        <v>4600007797</v>
      </c>
      <c r="AA839" s="75">
        <f t="shared" si="12"/>
        <v>1</v>
      </c>
      <c r="AB839" s="70" t="s">
        <v>2831</v>
      </c>
      <c r="AC839" s="70" t="s">
        <v>61</v>
      </c>
      <c r="AD839" s="70"/>
      <c r="AE839" s="70" t="s">
        <v>2806</v>
      </c>
      <c r="AF839" s="76" t="s">
        <v>283</v>
      </c>
      <c r="AG839" s="65" t="s">
        <v>2807</v>
      </c>
    </row>
    <row r="840" spans="1:33" s="78" customFormat="1" ht="50.25" customHeight="1" x14ac:dyDescent="0.25">
      <c r="A840" s="61" t="s">
        <v>2792</v>
      </c>
      <c r="B840" s="62">
        <v>93141506</v>
      </c>
      <c r="C840" s="63" t="s">
        <v>2832</v>
      </c>
      <c r="D840" s="64">
        <v>43050</v>
      </c>
      <c r="E840" s="65" t="s">
        <v>925</v>
      </c>
      <c r="F840" s="66" t="s">
        <v>81</v>
      </c>
      <c r="G840" s="65" t="s">
        <v>2794</v>
      </c>
      <c r="H840" s="67">
        <v>1045245258</v>
      </c>
      <c r="I840" s="67">
        <v>970743764</v>
      </c>
      <c r="J840" s="66" t="s">
        <v>49</v>
      </c>
      <c r="K840" s="66" t="s">
        <v>50</v>
      </c>
      <c r="L840" s="62" t="s">
        <v>2795</v>
      </c>
      <c r="M840" s="62" t="s">
        <v>2796</v>
      </c>
      <c r="N840" s="68" t="s">
        <v>2797</v>
      </c>
      <c r="O840" s="69" t="s">
        <v>2798</v>
      </c>
      <c r="P840" s="65" t="s">
        <v>2799</v>
      </c>
      <c r="Q840" s="65" t="s">
        <v>2800</v>
      </c>
      <c r="R840" s="65" t="s">
        <v>2801</v>
      </c>
      <c r="S840" s="65" t="s">
        <v>2802</v>
      </c>
      <c r="T840" s="65" t="s">
        <v>2803</v>
      </c>
      <c r="U840" s="70" t="s">
        <v>2804</v>
      </c>
      <c r="V840" s="71">
        <v>7881</v>
      </c>
      <c r="W840" s="72">
        <v>19506</v>
      </c>
      <c r="X840" s="73">
        <v>43049</v>
      </c>
      <c r="Y840" s="74" t="s">
        <v>68</v>
      </c>
      <c r="Z840" s="74">
        <v>4600007826</v>
      </c>
      <c r="AA840" s="75">
        <f t="shared" si="12"/>
        <v>1</v>
      </c>
      <c r="AB840" s="70" t="s">
        <v>2833</v>
      </c>
      <c r="AC840" s="70" t="s">
        <v>61</v>
      </c>
      <c r="AD840" s="70"/>
      <c r="AE840" s="70" t="s">
        <v>2806</v>
      </c>
      <c r="AF840" s="76" t="s">
        <v>283</v>
      </c>
      <c r="AG840" s="65" t="s">
        <v>2807</v>
      </c>
    </row>
    <row r="841" spans="1:33" s="78" customFormat="1" ht="50.25" customHeight="1" x14ac:dyDescent="0.25">
      <c r="A841" s="61" t="s">
        <v>2792</v>
      </c>
      <c r="B841" s="62">
        <v>93141506</v>
      </c>
      <c r="C841" s="63" t="s">
        <v>2834</v>
      </c>
      <c r="D841" s="64">
        <v>43050</v>
      </c>
      <c r="E841" s="65" t="s">
        <v>925</v>
      </c>
      <c r="F841" s="66" t="s">
        <v>81</v>
      </c>
      <c r="G841" s="65" t="s">
        <v>2794</v>
      </c>
      <c r="H841" s="67">
        <v>2350317698</v>
      </c>
      <c r="I841" s="67">
        <v>2183526456</v>
      </c>
      <c r="J841" s="66" t="s">
        <v>49</v>
      </c>
      <c r="K841" s="66" t="s">
        <v>50</v>
      </c>
      <c r="L841" s="62" t="s">
        <v>2795</v>
      </c>
      <c r="M841" s="62" t="s">
        <v>2796</v>
      </c>
      <c r="N841" s="68" t="s">
        <v>2797</v>
      </c>
      <c r="O841" s="69" t="s">
        <v>2798</v>
      </c>
      <c r="P841" s="65" t="s">
        <v>2799</v>
      </c>
      <c r="Q841" s="65" t="s">
        <v>2800</v>
      </c>
      <c r="R841" s="65" t="s">
        <v>2801</v>
      </c>
      <c r="S841" s="65" t="s">
        <v>2802</v>
      </c>
      <c r="T841" s="65" t="s">
        <v>2803</v>
      </c>
      <c r="U841" s="70" t="s">
        <v>2804</v>
      </c>
      <c r="V841" s="71">
        <v>7883</v>
      </c>
      <c r="W841" s="72">
        <v>19507</v>
      </c>
      <c r="X841" s="73">
        <v>43049</v>
      </c>
      <c r="Y841" s="74" t="s">
        <v>68</v>
      </c>
      <c r="Z841" s="74">
        <v>4600007849</v>
      </c>
      <c r="AA841" s="75">
        <f t="shared" si="12"/>
        <v>1</v>
      </c>
      <c r="AB841" s="70" t="s">
        <v>2835</v>
      </c>
      <c r="AC841" s="70" t="s">
        <v>61</v>
      </c>
      <c r="AD841" s="70"/>
      <c r="AE841" s="70" t="s">
        <v>2806</v>
      </c>
      <c r="AF841" s="76" t="s">
        <v>283</v>
      </c>
      <c r="AG841" s="65" t="s">
        <v>2807</v>
      </c>
    </row>
    <row r="842" spans="1:33" s="78" customFormat="1" ht="50.25" customHeight="1" x14ac:dyDescent="0.25">
      <c r="A842" s="61" t="s">
        <v>2792</v>
      </c>
      <c r="B842" s="62">
        <v>93141506</v>
      </c>
      <c r="C842" s="63" t="s">
        <v>2836</v>
      </c>
      <c r="D842" s="64">
        <v>43050</v>
      </c>
      <c r="E842" s="65" t="s">
        <v>925</v>
      </c>
      <c r="F842" s="66" t="s">
        <v>81</v>
      </c>
      <c r="G842" s="65" t="s">
        <v>2794</v>
      </c>
      <c r="H842" s="67">
        <v>262891890</v>
      </c>
      <c r="I842" s="67">
        <v>244099620</v>
      </c>
      <c r="J842" s="66" t="s">
        <v>49</v>
      </c>
      <c r="K842" s="66" t="s">
        <v>50</v>
      </c>
      <c r="L842" s="62" t="s">
        <v>2795</v>
      </c>
      <c r="M842" s="62" t="s">
        <v>2796</v>
      </c>
      <c r="N842" s="68" t="s">
        <v>2797</v>
      </c>
      <c r="O842" s="69" t="s">
        <v>2798</v>
      </c>
      <c r="P842" s="65" t="s">
        <v>2799</v>
      </c>
      <c r="Q842" s="65" t="s">
        <v>2800</v>
      </c>
      <c r="R842" s="65" t="s">
        <v>2801</v>
      </c>
      <c r="S842" s="65" t="s">
        <v>2802</v>
      </c>
      <c r="T842" s="65" t="s">
        <v>2803</v>
      </c>
      <c r="U842" s="70" t="s">
        <v>2804</v>
      </c>
      <c r="V842" s="71">
        <v>7885</v>
      </c>
      <c r="W842" s="72">
        <v>19508</v>
      </c>
      <c r="X842" s="73">
        <v>43049</v>
      </c>
      <c r="Y842" s="74" t="s">
        <v>68</v>
      </c>
      <c r="Z842" s="74">
        <v>4600007787</v>
      </c>
      <c r="AA842" s="75">
        <f t="shared" si="12"/>
        <v>1</v>
      </c>
      <c r="AB842" s="70" t="s">
        <v>2837</v>
      </c>
      <c r="AC842" s="70" t="s">
        <v>61</v>
      </c>
      <c r="AD842" s="70"/>
      <c r="AE842" s="70" t="s">
        <v>2806</v>
      </c>
      <c r="AF842" s="76" t="s">
        <v>283</v>
      </c>
      <c r="AG842" s="65" t="s">
        <v>2807</v>
      </c>
    </row>
    <row r="843" spans="1:33" s="78" customFormat="1" ht="50.25" customHeight="1" x14ac:dyDescent="0.25">
      <c r="A843" s="61" t="s">
        <v>2792</v>
      </c>
      <c r="B843" s="62">
        <v>93141506</v>
      </c>
      <c r="C843" s="63" t="s">
        <v>2838</v>
      </c>
      <c r="D843" s="64">
        <v>43050</v>
      </c>
      <c r="E843" s="65" t="s">
        <v>925</v>
      </c>
      <c r="F843" s="66" t="s">
        <v>81</v>
      </c>
      <c r="G843" s="65" t="s">
        <v>2794</v>
      </c>
      <c r="H843" s="67">
        <v>813309830</v>
      </c>
      <c r="I843" s="67">
        <v>755883237</v>
      </c>
      <c r="J843" s="66" t="s">
        <v>49</v>
      </c>
      <c r="K843" s="66" t="s">
        <v>50</v>
      </c>
      <c r="L843" s="62" t="s">
        <v>2795</v>
      </c>
      <c r="M843" s="62" t="s">
        <v>2796</v>
      </c>
      <c r="N843" s="68" t="s">
        <v>2797</v>
      </c>
      <c r="O843" s="69" t="s">
        <v>2798</v>
      </c>
      <c r="P843" s="65" t="s">
        <v>2799</v>
      </c>
      <c r="Q843" s="65" t="s">
        <v>2800</v>
      </c>
      <c r="R843" s="65" t="s">
        <v>2801</v>
      </c>
      <c r="S843" s="65" t="s">
        <v>2802</v>
      </c>
      <c r="T843" s="65" t="s">
        <v>2803</v>
      </c>
      <c r="U843" s="70" t="s">
        <v>2804</v>
      </c>
      <c r="V843" s="71">
        <v>7886</v>
      </c>
      <c r="W843" s="72">
        <v>19509</v>
      </c>
      <c r="X843" s="73">
        <v>43049</v>
      </c>
      <c r="Y843" s="74" t="s">
        <v>68</v>
      </c>
      <c r="Z843" s="74">
        <v>4600007870</v>
      </c>
      <c r="AA843" s="75">
        <f t="shared" si="12"/>
        <v>1</v>
      </c>
      <c r="AB843" s="70" t="s">
        <v>2839</v>
      </c>
      <c r="AC843" s="70" t="s">
        <v>61</v>
      </c>
      <c r="AD843" s="70"/>
      <c r="AE843" s="70" t="s">
        <v>2806</v>
      </c>
      <c r="AF843" s="76" t="s">
        <v>283</v>
      </c>
      <c r="AG843" s="65" t="s">
        <v>2807</v>
      </c>
    </row>
    <row r="844" spans="1:33" s="78" customFormat="1" ht="50.25" customHeight="1" x14ac:dyDescent="0.25">
      <c r="A844" s="61" t="s">
        <v>2792</v>
      </c>
      <c r="B844" s="62">
        <v>93141506</v>
      </c>
      <c r="C844" s="63" t="s">
        <v>2840</v>
      </c>
      <c r="D844" s="64">
        <v>43050</v>
      </c>
      <c r="E844" s="65" t="s">
        <v>925</v>
      </c>
      <c r="F844" s="66" t="s">
        <v>81</v>
      </c>
      <c r="G844" s="65" t="s">
        <v>2794</v>
      </c>
      <c r="H844" s="67">
        <v>821508257</v>
      </c>
      <c r="I844" s="67">
        <v>762443679</v>
      </c>
      <c r="J844" s="66" t="s">
        <v>49</v>
      </c>
      <c r="K844" s="66" t="s">
        <v>50</v>
      </c>
      <c r="L844" s="62" t="s">
        <v>2795</v>
      </c>
      <c r="M844" s="62" t="s">
        <v>2796</v>
      </c>
      <c r="N844" s="68" t="s">
        <v>2797</v>
      </c>
      <c r="O844" s="69" t="s">
        <v>2798</v>
      </c>
      <c r="P844" s="65" t="s">
        <v>2799</v>
      </c>
      <c r="Q844" s="65" t="s">
        <v>2800</v>
      </c>
      <c r="R844" s="65" t="s">
        <v>2801</v>
      </c>
      <c r="S844" s="65" t="s">
        <v>2802</v>
      </c>
      <c r="T844" s="65" t="s">
        <v>2803</v>
      </c>
      <c r="U844" s="70" t="s">
        <v>2804</v>
      </c>
      <c r="V844" s="71">
        <v>7888</v>
      </c>
      <c r="W844" s="72">
        <v>19510</v>
      </c>
      <c r="X844" s="73">
        <v>43049</v>
      </c>
      <c r="Y844" s="74" t="s">
        <v>68</v>
      </c>
      <c r="Z844" s="74">
        <v>4600007853</v>
      </c>
      <c r="AA844" s="75">
        <f t="shared" ref="AA844:AA907" si="13">+IF(AND(W844="",X844="",Y844="",Z844=""),"",IF(AND(W844&lt;&gt;"",X844="",Y844="",Z844=""),0%,IF(AND(W844&lt;&gt;"",X844&lt;&gt;"",Y844="",Z844=""),33%,IF(AND(W844&lt;&gt;"",X844&lt;&gt;"",Y844&lt;&gt;"",Z844=""),66%,IF(AND(W844&lt;&gt;"",X844&lt;&gt;"",Y844&lt;&gt;"",Z844&lt;&gt;""),100%,"Información incompleta")))))</f>
        <v>1</v>
      </c>
      <c r="AB844" s="70" t="s">
        <v>2841</v>
      </c>
      <c r="AC844" s="70" t="s">
        <v>61</v>
      </c>
      <c r="AD844" s="70"/>
      <c r="AE844" s="70" t="s">
        <v>2806</v>
      </c>
      <c r="AF844" s="76" t="s">
        <v>283</v>
      </c>
      <c r="AG844" s="65" t="s">
        <v>2807</v>
      </c>
    </row>
    <row r="845" spans="1:33" s="78" customFormat="1" ht="50.25" customHeight="1" x14ac:dyDescent="0.25">
      <c r="A845" s="61" t="s">
        <v>2792</v>
      </c>
      <c r="B845" s="62">
        <v>93141506</v>
      </c>
      <c r="C845" s="63" t="s">
        <v>2842</v>
      </c>
      <c r="D845" s="64">
        <v>43050</v>
      </c>
      <c r="E845" s="65" t="s">
        <v>925</v>
      </c>
      <c r="F845" s="66" t="s">
        <v>81</v>
      </c>
      <c r="G845" s="65" t="s">
        <v>2794</v>
      </c>
      <c r="H845" s="67">
        <v>197168918</v>
      </c>
      <c r="I845" s="67">
        <v>183074715</v>
      </c>
      <c r="J845" s="66" t="s">
        <v>49</v>
      </c>
      <c r="K845" s="66" t="s">
        <v>50</v>
      </c>
      <c r="L845" s="62" t="s">
        <v>2795</v>
      </c>
      <c r="M845" s="62" t="s">
        <v>2796</v>
      </c>
      <c r="N845" s="68" t="s">
        <v>2797</v>
      </c>
      <c r="O845" s="69" t="s">
        <v>2798</v>
      </c>
      <c r="P845" s="65" t="s">
        <v>2799</v>
      </c>
      <c r="Q845" s="65" t="s">
        <v>2800</v>
      </c>
      <c r="R845" s="65" t="s">
        <v>2801</v>
      </c>
      <c r="S845" s="65" t="s">
        <v>2802</v>
      </c>
      <c r="T845" s="65" t="s">
        <v>2803</v>
      </c>
      <c r="U845" s="70" t="s">
        <v>2804</v>
      </c>
      <c r="V845" s="71">
        <v>7889</v>
      </c>
      <c r="W845" s="72">
        <v>19511</v>
      </c>
      <c r="X845" s="73">
        <v>43049</v>
      </c>
      <c r="Y845" s="74" t="s">
        <v>68</v>
      </c>
      <c r="Z845" s="74">
        <v>4600007799</v>
      </c>
      <c r="AA845" s="75">
        <f t="shared" si="13"/>
        <v>1</v>
      </c>
      <c r="AB845" s="70" t="s">
        <v>2843</v>
      </c>
      <c r="AC845" s="70" t="s">
        <v>61</v>
      </c>
      <c r="AD845" s="70"/>
      <c r="AE845" s="70" t="s">
        <v>2806</v>
      </c>
      <c r="AF845" s="76" t="s">
        <v>283</v>
      </c>
      <c r="AG845" s="65" t="s">
        <v>2807</v>
      </c>
    </row>
    <row r="846" spans="1:33" s="78" customFormat="1" ht="50.25" customHeight="1" x14ac:dyDescent="0.25">
      <c r="A846" s="61" t="s">
        <v>2792</v>
      </c>
      <c r="B846" s="62">
        <v>93141506</v>
      </c>
      <c r="C846" s="63" t="s">
        <v>2844</v>
      </c>
      <c r="D846" s="64">
        <v>43050</v>
      </c>
      <c r="E846" s="65" t="s">
        <v>925</v>
      </c>
      <c r="F846" s="66" t="s">
        <v>81</v>
      </c>
      <c r="G846" s="65" t="s">
        <v>2794</v>
      </c>
      <c r="H846" s="67">
        <v>3878505359</v>
      </c>
      <c r="I846" s="67">
        <v>3602784081</v>
      </c>
      <c r="J846" s="66" t="s">
        <v>49</v>
      </c>
      <c r="K846" s="66" t="s">
        <v>50</v>
      </c>
      <c r="L846" s="62" t="s">
        <v>2795</v>
      </c>
      <c r="M846" s="62" t="s">
        <v>2796</v>
      </c>
      <c r="N846" s="68" t="s">
        <v>2797</v>
      </c>
      <c r="O846" s="69" t="s">
        <v>2798</v>
      </c>
      <c r="P846" s="65" t="s">
        <v>2799</v>
      </c>
      <c r="Q846" s="65" t="s">
        <v>2800</v>
      </c>
      <c r="R846" s="65" t="s">
        <v>2801</v>
      </c>
      <c r="S846" s="65" t="s">
        <v>2802</v>
      </c>
      <c r="T846" s="65" t="s">
        <v>2803</v>
      </c>
      <c r="U846" s="70" t="s">
        <v>2804</v>
      </c>
      <c r="V846" s="71">
        <v>7891</v>
      </c>
      <c r="W846" s="72">
        <v>19513</v>
      </c>
      <c r="X846" s="73">
        <v>43049</v>
      </c>
      <c r="Y846" s="74" t="s">
        <v>68</v>
      </c>
      <c r="Z846" s="74">
        <v>4600007902</v>
      </c>
      <c r="AA846" s="75">
        <f t="shared" si="13"/>
        <v>1</v>
      </c>
      <c r="AB846" s="70" t="s">
        <v>2845</v>
      </c>
      <c r="AC846" s="70" t="s">
        <v>61</v>
      </c>
      <c r="AD846" s="70"/>
      <c r="AE846" s="70" t="s">
        <v>2806</v>
      </c>
      <c r="AF846" s="76" t="s">
        <v>283</v>
      </c>
      <c r="AG846" s="65" t="s">
        <v>2807</v>
      </c>
    </row>
    <row r="847" spans="1:33" s="78" customFormat="1" ht="50.25" customHeight="1" x14ac:dyDescent="0.25">
      <c r="A847" s="61" t="s">
        <v>2792</v>
      </c>
      <c r="B847" s="62">
        <v>93141506</v>
      </c>
      <c r="C847" s="63" t="s">
        <v>2846</v>
      </c>
      <c r="D847" s="64">
        <v>43050</v>
      </c>
      <c r="E847" s="65" t="s">
        <v>925</v>
      </c>
      <c r="F847" s="66" t="s">
        <v>81</v>
      </c>
      <c r="G847" s="65" t="s">
        <v>2794</v>
      </c>
      <c r="H847" s="67">
        <v>359285583</v>
      </c>
      <c r="I847" s="67">
        <v>333602814</v>
      </c>
      <c r="J847" s="66" t="s">
        <v>49</v>
      </c>
      <c r="K847" s="66" t="s">
        <v>50</v>
      </c>
      <c r="L847" s="62" t="s">
        <v>2795</v>
      </c>
      <c r="M847" s="62" t="s">
        <v>2796</v>
      </c>
      <c r="N847" s="68" t="s">
        <v>2797</v>
      </c>
      <c r="O847" s="69" t="s">
        <v>2798</v>
      </c>
      <c r="P847" s="65" t="s">
        <v>2799</v>
      </c>
      <c r="Q847" s="65" t="s">
        <v>2800</v>
      </c>
      <c r="R847" s="65" t="s">
        <v>2801</v>
      </c>
      <c r="S847" s="65" t="s">
        <v>2802</v>
      </c>
      <c r="T847" s="65" t="s">
        <v>2803</v>
      </c>
      <c r="U847" s="70" t="s">
        <v>2804</v>
      </c>
      <c r="V847" s="71">
        <v>7893</v>
      </c>
      <c r="W847" s="72">
        <v>19514</v>
      </c>
      <c r="X847" s="73">
        <v>43049</v>
      </c>
      <c r="Y847" s="74" t="s">
        <v>68</v>
      </c>
      <c r="Z847" s="74">
        <v>4600007843</v>
      </c>
      <c r="AA847" s="75">
        <f t="shared" si="13"/>
        <v>1</v>
      </c>
      <c r="AB847" s="70" t="s">
        <v>2847</v>
      </c>
      <c r="AC847" s="70" t="s">
        <v>61</v>
      </c>
      <c r="AD847" s="70"/>
      <c r="AE847" s="70" t="s">
        <v>2806</v>
      </c>
      <c r="AF847" s="76" t="s">
        <v>283</v>
      </c>
      <c r="AG847" s="65" t="s">
        <v>2807</v>
      </c>
    </row>
    <row r="848" spans="1:33" s="78" customFormat="1" ht="50.25" customHeight="1" x14ac:dyDescent="0.25">
      <c r="A848" s="61" t="s">
        <v>2792</v>
      </c>
      <c r="B848" s="62">
        <v>93141506</v>
      </c>
      <c r="C848" s="63" t="s">
        <v>2848</v>
      </c>
      <c r="D848" s="64">
        <v>43050</v>
      </c>
      <c r="E848" s="65" t="s">
        <v>925</v>
      </c>
      <c r="F848" s="66" t="s">
        <v>81</v>
      </c>
      <c r="G848" s="65" t="s">
        <v>2794</v>
      </c>
      <c r="H848" s="67">
        <v>227365200</v>
      </c>
      <c r="I848" s="67">
        <v>211503600</v>
      </c>
      <c r="J848" s="66" t="s">
        <v>49</v>
      </c>
      <c r="K848" s="66" t="s">
        <v>50</v>
      </c>
      <c r="L848" s="62" t="s">
        <v>2795</v>
      </c>
      <c r="M848" s="62" t="s">
        <v>2796</v>
      </c>
      <c r="N848" s="68" t="s">
        <v>2797</v>
      </c>
      <c r="O848" s="69" t="s">
        <v>2798</v>
      </c>
      <c r="P848" s="65" t="s">
        <v>2799</v>
      </c>
      <c r="Q848" s="65" t="s">
        <v>2800</v>
      </c>
      <c r="R848" s="65" t="s">
        <v>2801</v>
      </c>
      <c r="S848" s="65" t="s">
        <v>2802</v>
      </c>
      <c r="T848" s="65" t="s">
        <v>2803</v>
      </c>
      <c r="U848" s="70" t="s">
        <v>2804</v>
      </c>
      <c r="V848" s="71">
        <v>7894</v>
      </c>
      <c r="W848" s="72">
        <v>19515</v>
      </c>
      <c r="X848" s="73">
        <v>43049</v>
      </c>
      <c r="Y848" s="74" t="s">
        <v>68</v>
      </c>
      <c r="Z848" s="74">
        <v>4600007791</v>
      </c>
      <c r="AA848" s="75">
        <f t="shared" si="13"/>
        <v>1</v>
      </c>
      <c r="AB848" s="70" t="s">
        <v>2849</v>
      </c>
      <c r="AC848" s="70" t="s">
        <v>61</v>
      </c>
      <c r="AD848" s="70"/>
      <c r="AE848" s="70" t="s">
        <v>2806</v>
      </c>
      <c r="AF848" s="76" t="s">
        <v>283</v>
      </c>
      <c r="AG848" s="65" t="s">
        <v>2807</v>
      </c>
    </row>
    <row r="849" spans="1:33" s="78" customFormat="1" ht="50.25" customHeight="1" x14ac:dyDescent="0.25">
      <c r="A849" s="61" t="s">
        <v>2792</v>
      </c>
      <c r="B849" s="62">
        <v>93141506</v>
      </c>
      <c r="C849" s="63" t="s">
        <v>2850</v>
      </c>
      <c r="D849" s="64">
        <v>43050</v>
      </c>
      <c r="E849" s="65" t="s">
        <v>925</v>
      </c>
      <c r="F849" s="66" t="s">
        <v>81</v>
      </c>
      <c r="G849" s="65" t="s">
        <v>2794</v>
      </c>
      <c r="H849" s="67">
        <v>262891890</v>
      </c>
      <c r="I849" s="67">
        <v>244099620</v>
      </c>
      <c r="J849" s="66" t="s">
        <v>49</v>
      </c>
      <c r="K849" s="66" t="s">
        <v>50</v>
      </c>
      <c r="L849" s="62" t="s">
        <v>2795</v>
      </c>
      <c r="M849" s="62" t="s">
        <v>2796</v>
      </c>
      <c r="N849" s="68" t="s">
        <v>2797</v>
      </c>
      <c r="O849" s="69" t="s">
        <v>2798</v>
      </c>
      <c r="P849" s="65" t="s">
        <v>2799</v>
      </c>
      <c r="Q849" s="65" t="s">
        <v>2800</v>
      </c>
      <c r="R849" s="65" t="s">
        <v>2801</v>
      </c>
      <c r="S849" s="65" t="s">
        <v>2802</v>
      </c>
      <c r="T849" s="65" t="s">
        <v>2803</v>
      </c>
      <c r="U849" s="70" t="s">
        <v>2804</v>
      </c>
      <c r="V849" s="71">
        <v>7895</v>
      </c>
      <c r="W849" s="72">
        <v>19517</v>
      </c>
      <c r="X849" s="73">
        <v>43049</v>
      </c>
      <c r="Y849" s="74" t="s">
        <v>68</v>
      </c>
      <c r="Z849" s="74">
        <v>4600007807</v>
      </c>
      <c r="AA849" s="75">
        <f t="shared" si="13"/>
        <v>1</v>
      </c>
      <c r="AB849" s="70" t="s">
        <v>2851</v>
      </c>
      <c r="AC849" s="70" t="s">
        <v>61</v>
      </c>
      <c r="AD849" s="70"/>
      <c r="AE849" s="70" t="s">
        <v>2806</v>
      </c>
      <c r="AF849" s="76" t="s">
        <v>283</v>
      </c>
      <c r="AG849" s="65" t="s">
        <v>2807</v>
      </c>
    </row>
    <row r="850" spans="1:33" s="78" customFormat="1" ht="50.25" customHeight="1" x14ac:dyDescent="0.25">
      <c r="A850" s="61" t="s">
        <v>2792</v>
      </c>
      <c r="B850" s="62">
        <v>93141506</v>
      </c>
      <c r="C850" s="63" t="s">
        <v>2852</v>
      </c>
      <c r="D850" s="64">
        <v>43050</v>
      </c>
      <c r="E850" s="65" t="s">
        <v>925</v>
      </c>
      <c r="F850" s="66" t="s">
        <v>81</v>
      </c>
      <c r="G850" s="65" t="s">
        <v>2794</v>
      </c>
      <c r="H850" s="67">
        <v>728794740</v>
      </c>
      <c r="I850" s="67">
        <v>676698391</v>
      </c>
      <c r="J850" s="66" t="s">
        <v>49</v>
      </c>
      <c r="K850" s="66" t="s">
        <v>50</v>
      </c>
      <c r="L850" s="62" t="s">
        <v>2795</v>
      </c>
      <c r="M850" s="62" t="s">
        <v>2796</v>
      </c>
      <c r="N850" s="68" t="s">
        <v>2797</v>
      </c>
      <c r="O850" s="69" t="s">
        <v>2798</v>
      </c>
      <c r="P850" s="65" t="s">
        <v>2799</v>
      </c>
      <c r="Q850" s="65" t="s">
        <v>2800</v>
      </c>
      <c r="R850" s="65" t="s">
        <v>2801</v>
      </c>
      <c r="S850" s="65" t="s">
        <v>2802</v>
      </c>
      <c r="T850" s="65" t="s">
        <v>2803</v>
      </c>
      <c r="U850" s="70" t="s">
        <v>2804</v>
      </c>
      <c r="V850" s="71">
        <v>7897</v>
      </c>
      <c r="W850" s="72">
        <v>19518</v>
      </c>
      <c r="X850" s="73">
        <v>43049</v>
      </c>
      <c r="Y850" s="74" t="s">
        <v>68</v>
      </c>
      <c r="Z850" s="74">
        <v>4600007831</v>
      </c>
      <c r="AA850" s="75">
        <f t="shared" si="13"/>
        <v>1</v>
      </c>
      <c r="AB850" s="70" t="s">
        <v>2853</v>
      </c>
      <c r="AC850" s="70" t="s">
        <v>61</v>
      </c>
      <c r="AD850" s="70"/>
      <c r="AE850" s="70" t="s">
        <v>2806</v>
      </c>
      <c r="AF850" s="76" t="s">
        <v>283</v>
      </c>
      <c r="AG850" s="65" t="s">
        <v>2807</v>
      </c>
    </row>
    <row r="851" spans="1:33" s="78" customFormat="1" ht="50.25" customHeight="1" x14ac:dyDescent="0.25">
      <c r="A851" s="61" t="s">
        <v>2792</v>
      </c>
      <c r="B851" s="62">
        <v>93141506</v>
      </c>
      <c r="C851" s="63" t="s">
        <v>2854</v>
      </c>
      <c r="D851" s="64">
        <v>43050</v>
      </c>
      <c r="E851" s="65" t="s">
        <v>925</v>
      </c>
      <c r="F851" s="66" t="s">
        <v>81</v>
      </c>
      <c r="G851" s="65" t="s">
        <v>2794</v>
      </c>
      <c r="H851" s="67">
        <v>365127625</v>
      </c>
      <c r="I851" s="67">
        <v>339027250</v>
      </c>
      <c r="J851" s="66" t="s">
        <v>49</v>
      </c>
      <c r="K851" s="66" t="s">
        <v>50</v>
      </c>
      <c r="L851" s="62" t="s">
        <v>2795</v>
      </c>
      <c r="M851" s="62" t="s">
        <v>2796</v>
      </c>
      <c r="N851" s="68" t="s">
        <v>2797</v>
      </c>
      <c r="O851" s="69" t="s">
        <v>2798</v>
      </c>
      <c r="P851" s="65" t="s">
        <v>2799</v>
      </c>
      <c r="Q851" s="65" t="s">
        <v>2800</v>
      </c>
      <c r="R851" s="65" t="s">
        <v>2801</v>
      </c>
      <c r="S851" s="65" t="s">
        <v>2802</v>
      </c>
      <c r="T851" s="65" t="s">
        <v>2803</v>
      </c>
      <c r="U851" s="70" t="s">
        <v>2804</v>
      </c>
      <c r="V851" s="71">
        <v>7903</v>
      </c>
      <c r="W851" s="72">
        <v>19520</v>
      </c>
      <c r="X851" s="73">
        <v>43049</v>
      </c>
      <c r="Y851" s="74" t="s">
        <v>68</v>
      </c>
      <c r="Z851" s="74">
        <v>4600007818</v>
      </c>
      <c r="AA851" s="75">
        <f t="shared" si="13"/>
        <v>1</v>
      </c>
      <c r="AB851" s="70" t="s">
        <v>2855</v>
      </c>
      <c r="AC851" s="70" t="s">
        <v>61</v>
      </c>
      <c r="AD851" s="70"/>
      <c r="AE851" s="70" t="s">
        <v>2806</v>
      </c>
      <c r="AF851" s="76" t="s">
        <v>283</v>
      </c>
      <c r="AG851" s="65" t="s">
        <v>2807</v>
      </c>
    </row>
    <row r="852" spans="1:33" s="78" customFormat="1" ht="50.25" customHeight="1" x14ac:dyDescent="0.25">
      <c r="A852" s="61" t="s">
        <v>2792</v>
      </c>
      <c r="B852" s="62">
        <v>93141506</v>
      </c>
      <c r="C852" s="63" t="s">
        <v>2856</v>
      </c>
      <c r="D852" s="64">
        <v>43050</v>
      </c>
      <c r="E852" s="65" t="s">
        <v>925</v>
      </c>
      <c r="F852" s="66" t="s">
        <v>81</v>
      </c>
      <c r="G852" s="65" t="s">
        <v>2794</v>
      </c>
      <c r="H852" s="67">
        <v>306707205</v>
      </c>
      <c r="I852" s="67">
        <v>284782890</v>
      </c>
      <c r="J852" s="66" t="s">
        <v>49</v>
      </c>
      <c r="K852" s="66" t="s">
        <v>50</v>
      </c>
      <c r="L852" s="62" t="s">
        <v>2795</v>
      </c>
      <c r="M852" s="62" t="s">
        <v>2796</v>
      </c>
      <c r="N852" s="68" t="s">
        <v>2797</v>
      </c>
      <c r="O852" s="69" t="s">
        <v>2798</v>
      </c>
      <c r="P852" s="65" t="s">
        <v>2799</v>
      </c>
      <c r="Q852" s="65" t="s">
        <v>2800</v>
      </c>
      <c r="R852" s="65" t="s">
        <v>2801</v>
      </c>
      <c r="S852" s="65" t="s">
        <v>2802</v>
      </c>
      <c r="T852" s="65" t="s">
        <v>2803</v>
      </c>
      <c r="U852" s="70" t="s">
        <v>2804</v>
      </c>
      <c r="V852" s="71">
        <v>7905</v>
      </c>
      <c r="W852" s="72">
        <v>19521</v>
      </c>
      <c r="X852" s="73">
        <v>43049</v>
      </c>
      <c r="Y852" s="74" t="s">
        <v>68</v>
      </c>
      <c r="Z852" s="74">
        <v>4600007780</v>
      </c>
      <c r="AA852" s="75">
        <f t="shared" si="13"/>
        <v>1</v>
      </c>
      <c r="AB852" s="70" t="s">
        <v>2857</v>
      </c>
      <c r="AC852" s="70" t="s">
        <v>61</v>
      </c>
      <c r="AD852" s="70"/>
      <c r="AE852" s="70" t="s">
        <v>2806</v>
      </c>
      <c r="AF852" s="76" t="s">
        <v>283</v>
      </c>
      <c r="AG852" s="65" t="s">
        <v>2807</v>
      </c>
    </row>
    <row r="853" spans="1:33" s="78" customFormat="1" ht="50.25" customHeight="1" x14ac:dyDescent="0.25">
      <c r="A853" s="61" t="s">
        <v>2792</v>
      </c>
      <c r="B853" s="62">
        <v>93141506</v>
      </c>
      <c r="C853" s="63" t="s">
        <v>2858</v>
      </c>
      <c r="D853" s="64">
        <v>43050</v>
      </c>
      <c r="E853" s="65" t="s">
        <v>925</v>
      </c>
      <c r="F853" s="66" t="s">
        <v>81</v>
      </c>
      <c r="G853" s="65" t="s">
        <v>2794</v>
      </c>
      <c r="H853" s="67">
        <v>268733932</v>
      </c>
      <c r="I853" s="67">
        <v>249524056</v>
      </c>
      <c r="J853" s="66" t="s">
        <v>49</v>
      </c>
      <c r="K853" s="66" t="s">
        <v>50</v>
      </c>
      <c r="L853" s="62" t="s">
        <v>2795</v>
      </c>
      <c r="M853" s="62" t="s">
        <v>2796</v>
      </c>
      <c r="N853" s="68" t="s">
        <v>2797</v>
      </c>
      <c r="O853" s="69" t="s">
        <v>2798</v>
      </c>
      <c r="P853" s="65" t="s">
        <v>2799</v>
      </c>
      <c r="Q853" s="65" t="s">
        <v>2800</v>
      </c>
      <c r="R853" s="65" t="s">
        <v>2801</v>
      </c>
      <c r="S853" s="65" t="s">
        <v>2802</v>
      </c>
      <c r="T853" s="65" t="s">
        <v>2803</v>
      </c>
      <c r="U853" s="70" t="s">
        <v>2804</v>
      </c>
      <c r="V853" s="71">
        <v>7908</v>
      </c>
      <c r="W853" s="72">
        <v>19524</v>
      </c>
      <c r="X853" s="73">
        <v>43049</v>
      </c>
      <c r="Y853" s="74" t="s">
        <v>68</v>
      </c>
      <c r="Z853" s="74">
        <v>4600007847</v>
      </c>
      <c r="AA853" s="75">
        <f t="shared" si="13"/>
        <v>1</v>
      </c>
      <c r="AB853" s="70" t="s">
        <v>2859</v>
      </c>
      <c r="AC853" s="70" t="s">
        <v>61</v>
      </c>
      <c r="AD853" s="70"/>
      <c r="AE853" s="70" t="s">
        <v>2806</v>
      </c>
      <c r="AF853" s="76" t="s">
        <v>283</v>
      </c>
      <c r="AG853" s="65" t="s">
        <v>2807</v>
      </c>
    </row>
    <row r="854" spans="1:33" s="78" customFormat="1" ht="50.25" customHeight="1" x14ac:dyDescent="0.25">
      <c r="A854" s="61" t="s">
        <v>2792</v>
      </c>
      <c r="B854" s="62">
        <v>93141506</v>
      </c>
      <c r="C854" s="63" t="s">
        <v>2860</v>
      </c>
      <c r="D854" s="64">
        <v>43050</v>
      </c>
      <c r="E854" s="65" t="s">
        <v>925</v>
      </c>
      <c r="F854" s="66" t="s">
        <v>81</v>
      </c>
      <c r="G854" s="65" t="s">
        <v>2794</v>
      </c>
      <c r="H854" s="67">
        <v>293562611</v>
      </c>
      <c r="I854" s="67">
        <v>272577909</v>
      </c>
      <c r="J854" s="66" t="s">
        <v>49</v>
      </c>
      <c r="K854" s="66" t="s">
        <v>50</v>
      </c>
      <c r="L854" s="62" t="s">
        <v>2795</v>
      </c>
      <c r="M854" s="62" t="s">
        <v>2796</v>
      </c>
      <c r="N854" s="68" t="s">
        <v>2797</v>
      </c>
      <c r="O854" s="69" t="s">
        <v>2798</v>
      </c>
      <c r="P854" s="65" t="s">
        <v>2799</v>
      </c>
      <c r="Q854" s="65" t="s">
        <v>2800</v>
      </c>
      <c r="R854" s="65" t="s">
        <v>2801</v>
      </c>
      <c r="S854" s="65" t="s">
        <v>2802</v>
      </c>
      <c r="T854" s="65" t="s">
        <v>2803</v>
      </c>
      <c r="U854" s="70" t="s">
        <v>2804</v>
      </c>
      <c r="V854" s="71">
        <v>7909</v>
      </c>
      <c r="W854" s="72">
        <v>19525</v>
      </c>
      <c r="X854" s="73">
        <v>43049</v>
      </c>
      <c r="Y854" s="74" t="s">
        <v>68</v>
      </c>
      <c r="Z854" s="74">
        <v>4600007796</v>
      </c>
      <c r="AA854" s="75">
        <f t="shared" si="13"/>
        <v>1</v>
      </c>
      <c r="AB854" s="70" t="s">
        <v>2861</v>
      </c>
      <c r="AC854" s="70" t="s">
        <v>61</v>
      </c>
      <c r="AD854" s="70"/>
      <c r="AE854" s="70" t="s">
        <v>2806</v>
      </c>
      <c r="AF854" s="76" t="s">
        <v>283</v>
      </c>
      <c r="AG854" s="65" t="s">
        <v>2807</v>
      </c>
    </row>
    <row r="855" spans="1:33" s="78" customFormat="1" ht="50.25" customHeight="1" x14ac:dyDescent="0.25">
      <c r="A855" s="61" t="s">
        <v>2792</v>
      </c>
      <c r="B855" s="62">
        <v>93141506</v>
      </c>
      <c r="C855" s="63" t="s">
        <v>2862</v>
      </c>
      <c r="D855" s="64">
        <v>43050</v>
      </c>
      <c r="E855" s="65" t="s">
        <v>925</v>
      </c>
      <c r="F855" s="66" t="s">
        <v>81</v>
      </c>
      <c r="G855" s="65" t="s">
        <v>2794</v>
      </c>
      <c r="H855" s="67">
        <v>794517712</v>
      </c>
      <c r="I855" s="67">
        <v>737723296</v>
      </c>
      <c r="J855" s="66" t="s">
        <v>49</v>
      </c>
      <c r="K855" s="66" t="s">
        <v>50</v>
      </c>
      <c r="L855" s="62" t="s">
        <v>2795</v>
      </c>
      <c r="M855" s="62" t="s">
        <v>2796</v>
      </c>
      <c r="N855" s="68" t="s">
        <v>2797</v>
      </c>
      <c r="O855" s="69" t="s">
        <v>2798</v>
      </c>
      <c r="P855" s="65" t="s">
        <v>2799</v>
      </c>
      <c r="Q855" s="65" t="s">
        <v>2800</v>
      </c>
      <c r="R855" s="65" t="s">
        <v>2801</v>
      </c>
      <c r="S855" s="65" t="s">
        <v>2802</v>
      </c>
      <c r="T855" s="65" t="s">
        <v>2803</v>
      </c>
      <c r="U855" s="70" t="s">
        <v>2804</v>
      </c>
      <c r="V855" s="71">
        <v>7911</v>
      </c>
      <c r="W855" s="72">
        <v>19526</v>
      </c>
      <c r="X855" s="73">
        <v>43049</v>
      </c>
      <c r="Y855" s="74" t="s">
        <v>68</v>
      </c>
      <c r="Z855" s="74">
        <v>4600007768</v>
      </c>
      <c r="AA855" s="75">
        <f t="shared" si="13"/>
        <v>1</v>
      </c>
      <c r="AB855" s="70" t="s">
        <v>2863</v>
      </c>
      <c r="AC855" s="70" t="s">
        <v>61</v>
      </c>
      <c r="AD855" s="70"/>
      <c r="AE855" s="70" t="s">
        <v>2806</v>
      </c>
      <c r="AF855" s="76" t="s">
        <v>283</v>
      </c>
      <c r="AG855" s="65" t="s">
        <v>2807</v>
      </c>
    </row>
    <row r="856" spans="1:33" s="78" customFormat="1" ht="50.25" customHeight="1" x14ac:dyDescent="0.25">
      <c r="A856" s="61" t="s">
        <v>2792</v>
      </c>
      <c r="B856" s="62">
        <v>93141506</v>
      </c>
      <c r="C856" s="63" t="s">
        <v>2864</v>
      </c>
      <c r="D856" s="64">
        <v>43050</v>
      </c>
      <c r="E856" s="65" t="s">
        <v>925</v>
      </c>
      <c r="F856" s="66" t="s">
        <v>81</v>
      </c>
      <c r="G856" s="65" t="s">
        <v>2794</v>
      </c>
      <c r="H856" s="67">
        <v>797438733</v>
      </c>
      <c r="I856" s="67">
        <v>740435514</v>
      </c>
      <c r="J856" s="66" t="s">
        <v>49</v>
      </c>
      <c r="K856" s="66" t="s">
        <v>50</v>
      </c>
      <c r="L856" s="62" t="s">
        <v>2795</v>
      </c>
      <c r="M856" s="62" t="s">
        <v>2796</v>
      </c>
      <c r="N856" s="68" t="s">
        <v>2797</v>
      </c>
      <c r="O856" s="69" t="s">
        <v>2798</v>
      </c>
      <c r="P856" s="65" t="s">
        <v>2799</v>
      </c>
      <c r="Q856" s="65" t="s">
        <v>2800</v>
      </c>
      <c r="R856" s="65" t="s">
        <v>2801</v>
      </c>
      <c r="S856" s="65" t="s">
        <v>2802</v>
      </c>
      <c r="T856" s="65" t="s">
        <v>2803</v>
      </c>
      <c r="U856" s="70" t="s">
        <v>2804</v>
      </c>
      <c r="V856" s="71">
        <v>7913</v>
      </c>
      <c r="W856" s="72">
        <v>19527</v>
      </c>
      <c r="X856" s="73">
        <v>43049</v>
      </c>
      <c r="Y856" s="74" t="s">
        <v>68</v>
      </c>
      <c r="Z856" s="74">
        <v>4600007801</v>
      </c>
      <c r="AA856" s="75">
        <f t="shared" si="13"/>
        <v>1</v>
      </c>
      <c r="AB856" s="70" t="s">
        <v>2865</v>
      </c>
      <c r="AC856" s="70" t="s">
        <v>61</v>
      </c>
      <c r="AD856" s="70"/>
      <c r="AE856" s="70" t="s">
        <v>2806</v>
      </c>
      <c r="AF856" s="76" t="s">
        <v>283</v>
      </c>
      <c r="AG856" s="65" t="s">
        <v>2807</v>
      </c>
    </row>
    <row r="857" spans="1:33" s="78" customFormat="1" ht="50.25" customHeight="1" x14ac:dyDescent="0.25">
      <c r="A857" s="61" t="s">
        <v>2792</v>
      </c>
      <c r="B857" s="62">
        <v>93141506</v>
      </c>
      <c r="C857" s="63" t="s">
        <v>2866</v>
      </c>
      <c r="D857" s="64">
        <v>43050</v>
      </c>
      <c r="E857" s="65" t="s">
        <v>925</v>
      </c>
      <c r="F857" s="66" t="s">
        <v>81</v>
      </c>
      <c r="G857" s="65" t="s">
        <v>2794</v>
      </c>
      <c r="H857" s="67">
        <v>1485339179</v>
      </c>
      <c r="I857" s="67">
        <v>1379162853</v>
      </c>
      <c r="J857" s="66" t="s">
        <v>49</v>
      </c>
      <c r="K857" s="66" t="s">
        <v>50</v>
      </c>
      <c r="L857" s="62" t="s">
        <v>2795</v>
      </c>
      <c r="M857" s="62" t="s">
        <v>2796</v>
      </c>
      <c r="N857" s="68" t="s">
        <v>2797</v>
      </c>
      <c r="O857" s="69" t="s">
        <v>2798</v>
      </c>
      <c r="P857" s="65" t="s">
        <v>2799</v>
      </c>
      <c r="Q857" s="65" t="s">
        <v>2800</v>
      </c>
      <c r="R857" s="65" t="s">
        <v>2801</v>
      </c>
      <c r="S857" s="65" t="s">
        <v>2802</v>
      </c>
      <c r="T857" s="65" t="s">
        <v>2803</v>
      </c>
      <c r="U857" s="70" t="s">
        <v>2804</v>
      </c>
      <c r="V857" s="71">
        <v>7917</v>
      </c>
      <c r="W857" s="72">
        <v>19529</v>
      </c>
      <c r="X857" s="73">
        <v>43049</v>
      </c>
      <c r="Y857" s="74" t="s">
        <v>68</v>
      </c>
      <c r="Z857" s="74">
        <v>4600007794</v>
      </c>
      <c r="AA857" s="75">
        <f t="shared" si="13"/>
        <v>1</v>
      </c>
      <c r="AB857" s="70" t="s">
        <v>2867</v>
      </c>
      <c r="AC857" s="70" t="s">
        <v>61</v>
      </c>
      <c r="AD857" s="70"/>
      <c r="AE857" s="70" t="s">
        <v>2806</v>
      </c>
      <c r="AF857" s="76" t="s">
        <v>283</v>
      </c>
      <c r="AG857" s="65" t="s">
        <v>2807</v>
      </c>
    </row>
    <row r="858" spans="1:33" s="78" customFormat="1" ht="50.25" customHeight="1" x14ac:dyDescent="0.25">
      <c r="A858" s="61" t="s">
        <v>2792</v>
      </c>
      <c r="B858" s="62">
        <v>93141506</v>
      </c>
      <c r="C858" s="63" t="s">
        <v>2868</v>
      </c>
      <c r="D858" s="64">
        <v>43050</v>
      </c>
      <c r="E858" s="65" t="s">
        <v>925</v>
      </c>
      <c r="F858" s="66" t="s">
        <v>81</v>
      </c>
      <c r="G858" s="65" t="s">
        <v>2794</v>
      </c>
      <c r="H858" s="67">
        <v>370969667</v>
      </c>
      <c r="I858" s="67">
        <v>344451686</v>
      </c>
      <c r="J858" s="66" t="s">
        <v>49</v>
      </c>
      <c r="K858" s="66" t="s">
        <v>50</v>
      </c>
      <c r="L858" s="62" t="s">
        <v>2795</v>
      </c>
      <c r="M858" s="62" t="s">
        <v>2796</v>
      </c>
      <c r="N858" s="68" t="s">
        <v>2797</v>
      </c>
      <c r="O858" s="69" t="s">
        <v>2798</v>
      </c>
      <c r="P858" s="65" t="s">
        <v>2799</v>
      </c>
      <c r="Q858" s="65" t="s">
        <v>2800</v>
      </c>
      <c r="R858" s="65" t="s">
        <v>2801</v>
      </c>
      <c r="S858" s="65" t="s">
        <v>2802</v>
      </c>
      <c r="T858" s="65" t="s">
        <v>2803</v>
      </c>
      <c r="U858" s="70" t="s">
        <v>2804</v>
      </c>
      <c r="V858" s="71">
        <v>7918</v>
      </c>
      <c r="W858" s="72">
        <v>19534</v>
      </c>
      <c r="X858" s="73">
        <v>43049</v>
      </c>
      <c r="Y858" s="74" t="s">
        <v>68</v>
      </c>
      <c r="Z858" s="74">
        <v>4600007802</v>
      </c>
      <c r="AA858" s="75">
        <f t="shared" si="13"/>
        <v>1</v>
      </c>
      <c r="AB858" s="70" t="s">
        <v>2869</v>
      </c>
      <c r="AC858" s="70" t="s">
        <v>61</v>
      </c>
      <c r="AD858" s="70"/>
      <c r="AE858" s="70" t="s">
        <v>2806</v>
      </c>
      <c r="AF858" s="76" t="s">
        <v>283</v>
      </c>
      <c r="AG858" s="65" t="s">
        <v>2807</v>
      </c>
    </row>
    <row r="859" spans="1:33" s="78" customFormat="1" ht="50.25" customHeight="1" x14ac:dyDescent="0.25">
      <c r="A859" s="61" t="s">
        <v>2792</v>
      </c>
      <c r="B859" s="62">
        <v>93141506</v>
      </c>
      <c r="C859" s="63" t="s">
        <v>2870</v>
      </c>
      <c r="D859" s="64">
        <v>43050</v>
      </c>
      <c r="E859" s="65" t="s">
        <v>925</v>
      </c>
      <c r="F859" s="66" t="s">
        <v>81</v>
      </c>
      <c r="G859" s="65" t="s">
        <v>2794</v>
      </c>
      <c r="H859" s="67">
        <v>579266457</v>
      </c>
      <c r="I859" s="67">
        <v>537637079</v>
      </c>
      <c r="J859" s="66" t="s">
        <v>49</v>
      </c>
      <c r="K859" s="66" t="s">
        <v>50</v>
      </c>
      <c r="L859" s="62" t="s">
        <v>2795</v>
      </c>
      <c r="M859" s="62" t="s">
        <v>2796</v>
      </c>
      <c r="N859" s="68" t="s">
        <v>2797</v>
      </c>
      <c r="O859" s="69" t="s">
        <v>2798</v>
      </c>
      <c r="P859" s="65" t="s">
        <v>2799</v>
      </c>
      <c r="Q859" s="65" t="s">
        <v>2800</v>
      </c>
      <c r="R859" s="65" t="s">
        <v>2801</v>
      </c>
      <c r="S859" s="65" t="s">
        <v>2802</v>
      </c>
      <c r="T859" s="65" t="s">
        <v>2803</v>
      </c>
      <c r="U859" s="70" t="s">
        <v>2804</v>
      </c>
      <c r="V859" s="71">
        <v>7919</v>
      </c>
      <c r="W859" s="72">
        <v>19535</v>
      </c>
      <c r="X859" s="73">
        <v>43049</v>
      </c>
      <c r="Y859" s="74" t="s">
        <v>68</v>
      </c>
      <c r="Z859" s="74">
        <v>4600007747</v>
      </c>
      <c r="AA859" s="75">
        <f t="shared" si="13"/>
        <v>1</v>
      </c>
      <c r="AB859" s="70" t="s">
        <v>2871</v>
      </c>
      <c r="AC859" s="70" t="s">
        <v>61</v>
      </c>
      <c r="AD859" s="70"/>
      <c r="AE859" s="70" t="s">
        <v>2806</v>
      </c>
      <c r="AF859" s="76" t="s">
        <v>283</v>
      </c>
      <c r="AG859" s="65" t="s">
        <v>2807</v>
      </c>
    </row>
    <row r="860" spans="1:33" s="78" customFormat="1" ht="50.25" customHeight="1" x14ac:dyDescent="0.25">
      <c r="A860" s="61" t="s">
        <v>2792</v>
      </c>
      <c r="B860" s="62">
        <v>93141506</v>
      </c>
      <c r="C860" s="63" t="s">
        <v>2872</v>
      </c>
      <c r="D860" s="64">
        <v>43050</v>
      </c>
      <c r="E860" s="65" t="s">
        <v>925</v>
      </c>
      <c r="F860" s="66" t="s">
        <v>81</v>
      </c>
      <c r="G860" s="65" t="s">
        <v>2794</v>
      </c>
      <c r="H860" s="67">
        <v>146051050</v>
      </c>
      <c r="I860" s="67">
        <v>135610900</v>
      </c>
      <c r="J860" s="66" t="s">
        <v>49</v>
      </c>
      <c r="K860" s="66" t="s">
        <v>50</v>
      </c>
      <c r="L860" s="62" t="s">
        <v>2795</v>
      </c>
      <c r="M860" s="62" t="s">
        <v>2796</v>
      </c>
      <c r="N860" s="68" t="s">
        <v>2797</v>
      </c>
      <c r="O860" s="69" t="s">
        <v>2798</v>
      </c>
      <c r="P860" s="65" t="s">
        <v>2799</v>
      </c>
      <c r="Q860" s="65" t="s">
        <v>2800</v>
      </c>
      <c r="R860" s="65" t="s">
        <v>2801</v>
      </c>
      <c r="S860" s="65" t="s">
        <v>2802</v>
      </c>
      <c r="T860" s="65" t="s">
        <v>2803</v>
      </c>
      <c r="U860" s="70" t="s">
        <v>2804</v>
      </c>
      <c r="V860" s="71">
        <v>7920</v>
      </c>
      <c r="W860" s="72">
        <v>19536</v>
      </c>
      <c r="X860" s="73">
        <v>43049</v>
      </c>
      <c r="Y860" s="74" t="s">
        <v>68</v>
      </c>
      <c r="Z860" s="74">
        <v>4600007760</v>
      </c>
      <c r="AA860" s="75">
        <f t="shared" si="13"/>
        <v>1</v>
      </c>
      <c r="AB860" s="70" t="s">
        <v>2873</v>
      </c>
      <c r="AC860" s="70" t="s">
        <v>61</v>
      </c>
      <c r="AD860" s="70"/>
      <c r="AE860" s="70" t="s">
        <v>2806</v>
      </c>
      <c r="AF860" s="76" t="s">
        <v>283</v>
      </c>
      <c r="AG860" s="65" t="s">
        <v>2807</v>
      </c>
    </row>
    <row r="861" spans="1:33" s="78" customFormat="1" ht="50.25" customHeight="1" x14ac:dyDescent="0.25">
      <c r="A861" s="61" t="s">
        <v>2792</v>
      </c>
      <c r="B861" s="62">
        <v>93141506</v>
      </c>
      <c r="C861" s="63" t="s">
        <v>2874</v>
      </c>
      <c r="D861" s="64">
        <v>43050</v>
      </c>
      <c r="E861" s="65" t="s">
        <v>925</v>
      </c>
      <c r="F861" s="66" t="s">
        <v>81</v>
      </c>
      <c r="G861" s="65" t="s">
        <v>2794</v>
      </c>
      <c r="H861" s="67">
        <v>759465460</v>
      </c>
      <c r="I861" s="67">
        <v>705176680</v>
      </c>
      <c r="J861" s="66" t="s">
        <v>49</v>
      </c>
      <c r="K861" s="66" t="s">
        <v>50</v>
      </c>
      <c r="L861" s="62" t="s">
        <v>2795</v>
      </c>
      <c r="M861" s="62" t="s">
        <v>2796</v>
      </c>
      <c r="N861" s="68" t="s">
        <v>2797</v>
      </c>
      <c r="O861" s="69" t="s">
        <v>2798</v>
      </c>
      <c r="P861" s="65" t="s">
        <v>2799</v>
      </c>
      <c r="Q861" s="65" t="s">
        <v>2800</v>
      </c>
      <c r="R861" s="65" t="s">
        <v>2801</v>
      </c>
      <c r="S861" s="65" t="s">
        <v>2802</v>
      </c>
      <c r="T861" s="65" t="s">
        <v>2803</v>
      </c>
      <c r="U861" s="70" t="s">
        <v>2804</v>
      </c>
      <c r="V861" s="71">
        <v>7898</v>
      </c>
      <c r="W861" s="72">
        <v>19559</v>
      </c>
      <c r="X861" s="73">
        <v>43049</v>
      </c>
      <c r="Y861" s="74" t="s">
        <v>68</v>
      </c>
      <c r="Z861" s="74">
        <v>4600007874</v>
      </c>
      <c r="AA861" s="75">
        <f t="shared" si="13"/>
        <v>1</v>
      </c>
      <c r="AB861" s="70" t="s">
        <v>2875</v>
      </c>
      <c r="AC861" s="70" t="s">
        <v>61</v>
      </c>
      <c r="AD861" s="70"/>
      <c r="AE861" s="70" t="s">
        <v>2806</v>
      </c>
      <c r="AF861" s="76" t="s">
        <v>283</v>
      </c>
      <c r="AG861" s="65" t="s">
        <v>2807</v>
      </c>
    </row>
    <row r="862" spans="1:33" s="78" customFormat="1" ht="50.25" customHeight="1" x14ac:dyDescent="0.25">
      <c r="A862" s="61" t="s">
        <v>2792</v>
      </c>
      <c r="B862" s="62">
        <v>93141506</v>
      </c>
      <c r="C862" s="63" t="s">
        <v>2876</v>
      </c>
      <c r="D862" s="64">
        <v>43050</v>
      </c>
      <c r="E862" s="65" t="s">
        <v>925</v>
      </c>
      <c r="F862" s="66" t="s">
        <v>81</v>
      </c>
      <c r="G862" s="65" t="s">
        <v>2794</v>
      </c>
      <c r="H862" s="67">
        <v>146051050</v>
      </c>
      <c r="I862" s="67">
        <v>135610900</v>
      </c>
      <c r="J862" s="66" t="s">
        <v>49</v>
      </c>
      <c r="K862" s="66" t="s">
        <v>50</v>
      </c>
      <c r="L862" s="62" t="s">
        <v>2795</v>
      </c>
      <c r="M862" s="62" t="s">
        <v>2796</v>
      </c>
      <c r="N862" s="68" t="s">
        <v>2797</v>
      </c>
      <c r="O862" s="69" t="s">
        <v>2798</v>
      </c>
      <c r="P862" s="65" t="s">
        <v>2799</v>
      </c>
      <c r="Q862" s="65" t="s">
        <v>2800</v>
      </c>
      <c r="R862" s="65" t="s">
        <v>2801</v>
      </c>
      <c r="S862" s="65" t="s">
        <v>2802</v>
      </c>
      <c r="T862" s="65" t="s">
        <v>2803</v>
      </c>
      <c r="U862" s="70" t="s">
        <v>2804</v>
      </c>
      <c r="V862" s="71">
        <v>7921</v>
      </c>
      <c r="W862" s="72">
        <v>19541</v>
      </c>
      <c r="X862" s="73">
        <v>43049</v>
      </c>
      <c r="Y862" s="74" t="s">
        <v>68</v>
      </c>
      <c r="Z862" s="74">
        <v>4600007833</v>
      </c>
      <c r="AA862" s="75">
        <f t="shared" si="13"/>
        <v>1</v>
      </c>
      <c r="AB862" s="70" t="s">
        <v>2877</v>
      </c>
      <c r="AC862" s="70" t="s">
        <v>61</v>
      </c>
      <c r="AD862" s="70"/>
      <c r="AE862" s="70" t="s">
        <v>2806</v>
      </c>
      <c r="AF862" s="76" t="s">
        <v>283</v>
      </c>
      <c r="AG862" s="65" t="s">
        <v>2807</v>
      </c>
    </row>
    <row r="863" spans="1:33" s="78" customFormat="1" ht="50.25" customHeight="1" x14ac:dyDescent="0.25">
      <c r="A863" s="61" t="s">
        <v>2792</v>
      </c>
      <c r="B863" s="62">
        <v>93141506</v>
      </c>
      <c r="C863" s="63" t="s">
        <v>2878</v>
      </c>
      <c r="D863" s="64">
        <v>43050</v>
      </c>
      <c r="E863" s="65" t="s">
        <v>925</v>
      </c>
      <c r="F863" s="66" t="s">
        <v>81</v>
      </c>
      <c r="G863" s="65" t="s">
        <v>2794</v>
      </c>
      <c r="H863" s="67">
        <v>760947807</v>
      </c>
      <c r="I863" s="67">
        <v>706242029</v>
      </c>
      <c r="J863" s="66" t="s">
        <v>49</v>
      </c>
      <c r="K863" s="66" t="s">
        <v>50</v>
      </c>
      <c r="L863" s="62" t="s">
        <v>2795</v>
      </c>
      <c r="M863" s="62" t="s">
        <v>2796</v>
      </c>
      <c r="N863" s="68" t="s">
        <v>2797</v>
      </c>
      <c r="O863" s="69" t="s">
        <v>2798</v>
      </c>
      <c r="P863" s="65" t="s">
        <v>2799</v>
      </c>
      <c r="Q863" s="65" t="s">
        <v>2800</v>
      </c>
      <c r="R863" s="65" t="s">
        <v>2801</v>
      </c>
      <c r="S863" s="65" t="s">
        <v>2802</v>
      </c>
      <c r="T863" s="65" t="s">
        <v>2803</v>
      </c>
      <c r="U863" s="70" t="s">
        <v>2804</v>
      </c>
      <c r="V863" s="71">
        <v>7922</v>
      </c>
      <c r="W863" s="72">
        <v>19542</v>
      </c>
      <c r="X863" s="73">
        <v>43049</v>
      </c>
      <c r="Y863" s="74" t="s">
        <v>68</v>
      </c>
      <c r="Z863" s="74">
        <v>4600007804</v>
      </c>
      <c r="AA863" s="75">
        <f t="shared" si="13"/>
        <v>1</v>
      </c>
      <c r="AB863" s="70" t="s">
        <v>2879</v>
      </c>
      <c r="AC863" s="70" t="s">
        <v>61</v>
      </c>
      <c r="AD863" s="70"/>
      <c r="AE863" s="70" t="s">
        <v>2806</v>
      </c>
      <c r="AF863" s="76" t="s">
        <v>283</v>
      </c>
      <c r="AG863" s="65" t="s">
        <v>2807</v>
      </c>
    </row>
    <row r="864" spans="1:33" s="78" customFormat="1" ht="50.25" customHeight="1" x14ac:dyDescent="0.25">
      <c r="A864" s="61" t="s">
        <v>2792</v>
      </c>
      <c r="B864" s="62">
        <v>93141506</v>
      </c>
      <c r="C864" s="63" t="s">
        <v>2880</v>
      </c>
      <c r="D864" s="64">
        <v>43050</v>
      </c>
      <c r="E864" s="65" t="s">
        <v>925</v>
      </c>
      <c r="F864" s="66" t="s">
        <v>81</v>
      </c>
      <c r="G864" s="65" t="s">
        <v>2794</v>
      </c>
      <c r="H864" s="67">
        <v>546230927</v>
      </c>
      <c r="I864" s="67">
        <v>507184766</v>
      </c>
      <c r="J864" s="66" t="s">
        <v>49</v>
      </c>
      <c r="K864" s="66" t="s">
        <v>50</v>
      </c>
      <c r="L864" s="62" t="s">
        <v>2795</v>
      </c>
      <c r="M864" s="62" t="s">
        <v>2796</v>
      </c>
      <c r="N864" s="68" t="s">
        <v>2797</v>
      </c>
      <c r="O864" s="69" t="s">
        <v>2798</v>
      </c>
      <c r="P864" s="65" t="s">
        <v>2799</v>
      </c>
      <c r="Q864" s="65" t="s">
        <v>2800</v>
      </c>
      <c r="R864" s="65" t="s">
        <v>2801</v>
      </c>
      <c r="S864" s="65" t="s">
        <v>2802</v>
      </c>
      <c r="T864" s="65" t="s">
        <v>2803</v>
      </c>
      <c r="U864" s="70" t="s">
        <v>2804</v>
      </c>
      <c r="V864" s="71">
        <v>7904</v>
      </c>
      <c r="W864" s="72">
        <v>19543</v>
      </c>
      <c r="X864" s="73">
        <v>43049</v>
      </c>
      <c r="Y864" s="74" t="s">
        <v>68</v>
      </c>
      <c r="Z864" s="74">
        <v>4600007821</v>
      </c>
      <c r="AA864" s="75">
        <f t="shared" si="13"/>
        <v>1</v>
      </c>
      <c r="AB864" s="70" t="s">
        <v>2881</v>
      </c>
      <c r="AC864" s="70" t="s">
        <v>61</v>
      </c>
      <c r="AD864" s="70"/>
      <c r="AE864" s="70" t="s">
        <v>2806</v>
      </c>
      <c r="AF864" s="76" t="s">
        <v>283</v>
      </c>
      <c r="AG864" s="65" t="s">
        <v>2807</v>
      </c>
    </row>
    <row r="865" spans="1:33" s="78" customFormat="1" ht="50.25" customHeight="1" x14ac:dyDescent="0.25">
      <c r="A865" s="61" t="s">
        <v>2792</v>
      </c>
      <c r="B865" s="62">
        <v>93141506</v>
      </c>
      <c r="C865" s="63" t="s">
        <v>2882</v>
      </c>
      <c r="D865" s="64">
        <v>43050</v>
      </c>
      <c r="E865" s="65" t="s">
        <v>925</v>
      </c>
      <c r="F865" s="66" t="s">
        <v>81</v>
      </c>
      <c r="G865" s="65" t="s">
        <v>2794</v>
      </c>
      <c r="H865" s="67">
        <v>366588136</v>
      </c>
      <c r="I865" s="67">
        <v>340383359</v>
      </c>
      <c r="J865" s="66" t="s">
        <v>49</v>
      </c>
      <c r="K865" s="66" t="s">
        <v>50</v>
      </c>
      <c r="L865" s="62" t="s">
        <v>2795</v>
      </c>
      <c r="M865" s="62" t="s">
        <v>2796</v>
      </c>
      <c r="N865" s="68" t="s">
        <v>2797</v>
      </c>
      <c r="O865" s="69" t="s">
        <v>2798</v>
      </c>
      <c r="P865" s="65" t="s">
        <v>2799</v>
      </c>
      <c r="Q865" s="65" t="s">
        <v>2800</v>
      </c>
      <c r="R865" s="65" t="s">
        <v>2801</v>
      </c>
      <c r="S865" s="65" t="s">
        <v>2802</v>
      </c>
      <c r="T865" s="65" t="s">
        <v>2803</v>
      </c>
      <c r="U865" s="70" t="s">
        <v>2804</v>
      </c>
      <c r="V865" s="71">
        <v>7906</v>
      </c>
      <c r="W865" s="72">
        <v>19544</v>
      </c>
      <c r="X865" s="73">
        <v>43049</v>
      </c>
      <c r="Y865" s="74" t="s">
        <v>68</v>
      </c>
      <c r="Z865" s="74">
        <v>4600007811</v>
      </c>
      <c r="AA865" s="75">
        <f t="shared" si="13"/>
        <v>1</v>
      </c>
      <c r="AB865" s="70" t="s">
        <v>2883</v>
      </c>
      <c r="AC865" s="70" t="s">
        <v>61</v>
      </c>
      <c r="AD865" s="70"/>
      <c r="AE865" s="70" t="s">
        <v>2806</v>
      </c>
      <c r="AF865" s="76" t="s">
        <v>283</v>
      </c>
      <c r="AG865" s="65" t="s">
        <v>2807</v>
      </c>
    </row>
    <row r="866" spans="1:33" s="78" customFormat="1" ht="50.25" customHeight="1" x14ac:dyDescent="0.25">
      <c r="A866" s="61" t="s">
        <v>2792</v>
      </c>
      <c r="B866" s="62">
        <v>93141506</v>
      </c>
      <c r="C866" s="63" t="s">
        <v>2884</v>
      </c>
      <c r="D866" s="64">
        <v>43050</v>
      </c>
      <c r="E866" s="65" t="s">
        <v>925</v>
      </c>
      <c r="F866" s="66" t="s">
        <v>81</v>
      </c>
      <c r="G866" s="65" t="s">
        <v>2794</v>
      </c>
      <c r="H866" s="67">
        <v>219076575</v>
      </c>
      <c r="I866" s="67">
        <v>203416350</v>
      </c>
      <c r="J866" s="66" t="s">
        <v>49</v>
      </c>
      <c r="K866" s="66" t="s">
        <v>50</v>
      </c>
      <c r="L866" s="62" t="s">
        <v>2795</v>
      </c>
      <c r="M866" s="62" t="s">
        <v>2796</v>
      </c>
      <c r="N866" s="68" t="s">
        <v>2797</v>
      </c>
      <c r="O866" s="69" t="s">
        <v>2798</v>
      </c>
      <c r="P866" s="65" t="s">
        <v>2799</v>
      </c>
      <c r="Q866" s="65" t="s">
        <v>2800</v>
      </c>
      <c r="R866" s="65" t="s">
        <v>2801</v>
      </c>
      <c r="S866" s="65" t="s">
        <v>2802</v>
      </c>
      <c r="T866" s="65" t="s">
        <v>2803</v>
      </c>
      <c r="U866" s="70" t="s">
        <v>2804</v>
      </c>
      <c r="V866" s="71">
        <v>7907</v>
      </c>
      <c r="W866" s="72">
        <v>19545</v>
      </c>
      <c r="X866" s="73">
        <v>43049</v>
      </c>
      <c r="Y866" s="74" t="s">
        <v>68</v>
      </c>
      <c r="Z866" s="74">
        <v>4600007773</v>
      </c>
      <c r="AA866" s="75">
        <f t="shared" si="13"/>
        <v>1</v>
      </c>
      <c r="AB866" s="70" t="s">
        <v>2885</v>
      </c>
      <c r="AC866" s="70" t="s">
        <v>61</v>
      </c>
      <c r="AD866" s="70"/>
      <c r="AE866" s="70" t="s">
        <v>2806</v>
      </c>
      <c r="AF866" s="76" t="s">
        <v>283</v>
      </c>
      <c r="AG866" s="65" t="s">
        <v>2807</v>
      </c>
    </row>
    <row r="867" spans="1:33" s="78" customFormat="1" ht="50.25" customHeight="1" x14ac:dyDescent="0.25">
      <c r="A867" s="61" t="s">
        <v>2792</v>
      </c>
      <c r="B867" s="62">
        <v>93141506</v>
      </c>
      <c r="C867" s="63" t="s">
        <v>2886</v>
      </c>
      <c r="D867" s="64">
        <v>43050</v>
      </c>
      <c r="E867" s="65" t="s">
        <v>925</v>
      </c>
      <c r="F867" s="66" t="s">
        <v>81</v>
      </c>
      <c r="G867" s="65" t="s">
        <v>2794</v>
      </c>
      <c r="H867" s="67">
        <v>730255250</v>
      </c>
      <c r="I867" s="67">
        <v>678054500</v>
      </c>
      <c r="J867" s="66" t="s">
        <v>49</v>
      </c>
      <c r="K867" s="66" t="s">
        <v>50</v>
      </c>
      <c r="L867" s="62" t="s">
        <v>2795</v>
      </c>
      <c r="M867" s="62" t="s">
        <v>2796</v>
      </c>
      <c r="N867" s="68" t="s">
        <v>2797</v>
      </c>
      <c r="O867" s="69" t="s">
        <v>2798</v>
      </c>
      <c r="P867" s="65" t="s">
        <v>2799</v>
      </c>
      <c r="Q867" s="65" t="s">
        <v>2800</v>
      </c>
      <c r="R867" s="65" t="s">
        <v>2801</v>
      </c>
      <c r="S867" s="65" t="s">
        <v>2802</v>
      </c>
      <c r="T867" s="65" t="s">
        <v>2803</v>
      </c>
      <c r="U867" s="70" t="s">
        <v>2804</v>
      </c>
      <c r="V867" s="71">
        <v>7910</v>
      </c>
      <c r="W867" s="72">
        <v>19546</v>
      </c>
      <c r="X867" s="73">
        <v>43049</v>
      </c>
      <c r="Y867" s="74" t="s">
        <v>68</v>
      </c>
      <c r="Z867" s="74">
        <v>4600007893</v>
      </c>
      <c r="AA867" s="75">
        <f t="shared" si="13"/>
        <v>1</v>
      </c>
      <c r="AB867" s="70" t="s">
        <v>2887</v>
      </c>
      <c r="AC867" s="70" t="s">
        <v>61</v>
      </c>
      <c r="AD867" s="70"/>
      <c r="AE867" s="70" t="s">
        <v>2806</v>
      </c>
      <c r="AF867" s="76" t="s">
        <v>283</v>
      </c>
      <c r="AG867" s="65" t="s">
        <v>2807</v>
      </c>
    </row>
    <row r="868" spans="1:33" s="78" customFormat="1" ht="50.25" customHeight="1" x14ac:dyDescent="0.25">
      <c r="A868" s="61" t="s">
        <v>2792</v>
      </c>
      <c r="B868" s="62">
        <v>93141506</v>
      </c>
      <c r="C868" s="63" t="s">
        <v>2888</v>
      </c>
      <c r="D868" s="64">
        <v>43050</v>
      </c>
      <c r="E868" s="65" t="s">
        <v>925</v>
      </c>
      <c r="F868" s="66" t="s">
        <v>81</v>
      </c>
      <c r="G868" s="65" t="s">
        <v>2794</v>
      </c>
      <c r="H868" s="67">
        <v>598809305</v>
      </c>
      <c r="I868" s="67">
        <v>556004690</v>
      </c>
      <c r="J868" s="66" t="s">
        <v>49</v>
      </c>
      <c r="K868" s="66" t="s">
        <v>50</v>
      </c>
      <c r="L868" s="62" t="s">
        <v>2795</v>
      </c>
      <c r="M868" s="62" t="s">
        <v>2796</v>
      </c>
      <c r="N868" s="68" t="s">
        <v>2797</v>
      </c>
      <c r="O868" s="69" t="s">
        <v>2798</v>
      </c>
      <c r="P868" s="65" t="s">
        <v>2799</v>
      </c>
      <c r="Q868" s="65" t="s">
        <v>2800</v>
      </c>
      <c r="R868" s="65" t="s">
        <v>2801</v>
      </c>
      <c r="S868" s="65" t="s">
        <v>2802</v>
      </c>
      <c r="T868" s="65" t="s">
        <v>2803</v>
      </c>
      <c r="U868" s="70" t="s">
        <v>2804</v>
      </c>
      <c r="V868" s="71">
        <v>7914</v>
      </c>
      <c r="W868" s="72">
        <v>19547</v>
      </c>
      <c r="X868" s="73">
        <v>43049</v>
      </c>
      <c r="Y868" s="74" t="s">
        <v>68</v>
      </c>
      <c r="Z868" s="74">
        <v>4600007894</v>
      </c>
      <c r="AA868" s="75">
        <f t="shared" si="13"/>
        <v>1</v>
      </c>
      <c r="AB868" s="70" t="s">
        <v>2889</v>
      </c>
      <c r="AC868" s="70" t="s">
        <v>61</v>
      </c>
      <c r="AD868" s="70"/>
      <c r="AE868" s="70" t="s">
        <v>2806</v>
      </c>
      <c r="AF868" s="76" t="s">
        <v>283</v>
      </c>
      <c r="AG868" s="65" t="s">
        <v>2807</v>
      </c>
    </row>
    <row r="869" spans="1:33" s="78" customFormat="1" ht="50.25" customHeight="1" x14ac:dyDescent="0.25">
      <c r="A869" s="61" t="s">
        <v>2792</v>
      </c>
      <c r="B869" s="62">
        <v>93141506</v>
      </c>
      <c r="C869" s="63" t="s">
        <v>2890</v>
      </c>
      <c r="D869" s="64">
        <v>43050</v>
      </c>
      <c r="E869" s="65" t="s">
        <v>925</v>
      </c>
      <c r="F869" s="66" t="s">
        <v>81</v>
      </c>
      <c r="G869" s="65" t="s">
        <v>2794</v>
      </c>
      <c r="H869" s="67">
        <v>278886625</v>
      </c>
      <c r="I869" s="67">
        <v>258876895</v>
      </c>
      <c r="J869" s="66" t="s">
        <v>49</v>
      </c>
      <c r="K869" s="66" t="s">
        <v>50</v>
      </c>
      <c r="L869" s="62" t="s">
        <v>2795</v>
      </c>
      <c r="M869" s="62" t="s">
        <v>2796</v>
      </c>
      <c r="N869" s="68" t="s">
        <v>2797</v>
      </c>
      <c r="O869" s="69" t="s">
        <v>2798</v>
      </c>
      <c r="P869" s="65" t="s">
        <v>2799</v>
      </c>
      <c r="Q869" s="65" t="s">
        <v>2800</v>
      </c>
      <c r="R869" s="65" t="s">
        <v>2801</v>
      </c>
      <c r="S869" s="65" t="s">
        <v>2802</v>
      </c>
      <c r="T869" s="65" t="s">
        <v>2803</v>
      </c>
      <c r="U869" s="70" t="s">
        <v>2804</v>
      </c>
      <c r="V869" s="71">
        <v>7916</v>
      </c>
      <c r="W869" s="72">
        <v>19548</v>
      </c>
      <c r="X869" s="73">
        <v>43049</v>
      </c>
      <c r="Y869" s="74" t="s">
        <v>68</v>
      </c>
      <c r="Z869" s="74">
        <v>4600007838</v>
      </c>
      <c r="AA869" s="75">
        <f t="shared" si="13"/>
        <v>1</v>
      </c>
      <c r="AB869" s="70" t="s">
        <v>2891</v>
      </c>
      <c r="AC869" s="70" t="s">
        <v>61</v>
      </c>
      <c r="AD869" s="70"/>
      <c r="AE869" s="70" t="s">
        <v>2806</v>
      </c>
      <c r="AF869" s="76" t="s">
        <v>283</v>
      </c>
      <c r="AG869" s="65" t="s">
        <v>2807</v>
      </c>
    </row>
    <row r="870" spans="1:33" s="78" customFormat="1" ht="50.25" customHeight="1" x14ac:dyDescent="0.25">
      <c r="A870" s="61" t="s">
        <v>2792</v>
      </c>
      <c r="B870" s="62">
        <v>93141506</v>
      </c>
      <c r="C870" s="63" t="s">
        <v>2892</v>
      </c>
      <c r="D870" s="64">
        <v>43050</v>
      </c>
      <c r="E870" s="65" t="s">
        <v>925</v>
      </c>
      <c r="F870" s="66" t="s">
        <v>81</v>
      </c>
      <c r="G870" s="65" t="s">
        <v>2794</v>
      </c>
      <c r="H870" s="67">
        <v>292102100</v>
      </c>
      <c r="I870" s="67">
        <v>271221800</v>
      </c>
      <c r="J870" s="66" t="s">
        <v>49</v>
      </c>
      <c r="K870" s="66" t="s">
        <v>50</v>
      </c>
      <c r="L870" s="62" t="s">
        <v>2795</v>
      </c>
      <c r="M870" s="62" t="s">
        <v>2796</v>
      </c>
      <c r="N870" s="68" t="s">
        <v>2797</v>
      </c>
      <c r="O870" s="69" t="s">
        <v>2798</v>
      </c>
      <c r="P870" s="65" t="s">
        <v>2799</v>
      </c>
      <c r="Q870" s="65" t="s">
        <v>2800</v>
      </c>
      <c r="R870" s="65" t="s">
        <v>2801</v>
      </c>
      <c r="S870" s="65" t="s">
        <v>2802</v>
      </c>
      <c r="T870" s="65" t="s">
        <v>2803</v>
      </c>
      <c r="U870" s="70" t="s">
        <v>2804</v>
      </c>
      <c r="V870" s="71">
        <v>7866</v>
      </c>
      <c r="W870" s="72">
        <v>19549</v>
      </c>
      <c r="X870" s="73">
        <v>43049</v>
      </c>
      <c r="Y870" s="74" t="s">
        <v>68</v>
      </c>
      <c r="Z870" s="74">
        <v>4600007762</v>
      </c>
      <c r="AA870" s="75">
        <f t="shared" si="13"/>
        <v>1</v>
      </c>
      <c r="AB870" s="70" t="s">
        <v>2893</v>
      </c>
      <c r="AC870" s="70" t="s">
        <v>61</v>
      </c>
      <c r="AD870" s="70"/>
      <c r="AE870" s="70" t="s">
        <v>2806</v>
      </c>
      <c r="AF870" s="76" t="s">
        <v>283</v>
      </c>
      <c r="AG870" s="65" t="s">
        <v>2807</v>
      </c>
    </row>
    <row r="871" spans="1:33" s="78" customFormat="1" ht="50.25" customHeight="1" x14ac:dyDescent="0.25">
      <c r="A871" s="61" t="s">
        <v>2792</v>
      </c>
      <c r="B871" s="62">
        <v>93141506</v>
      </c>
      <c r="C871" s="63" t="s">
        <v>2894</v>
      </c>
      <c r="D871" s="64">
        <v>43050</v>
      </c>
      <c r="E871" s="65" t="s">
        <v>925</v>
      </c>
      <c r="F871" s="66" t="s">
        <v>81</v>
      </c>
      <c r="G871" s="65" t="s">
        <v>2794</v>
      </c>
      <c r="H871" s="67">
        <v>628019515</v>
      </c>
      <c r="I871" s="67">
        <v>583126870</v>
      </c>
      <c r="J871" s="66" t="s">
        <v>49</v>
      </c>
      <c r="K871" s="66" t="s">
        <v>50</v>
      </c>
      <c r="L871" s="62" t="s">
        <v>2795</v>
      </c>
      <c r="M871" s="62" t="s">
        <v>2796</v>
      </c>
      <c r="N871" s="68" t="s">
        <v>2797</v>
      </c>
      <c r="O871" s="69" t="s">
        <v>2798</v>
      </c>
      <c r="P871" s="65" t="s">
        <v>2799</v>
      </c>
      <c r="Q871" s="65" t="s">
        <v>2800</v>
      </c>
      <c r="R871" s="65" t="s">
        <v>2801</v>
      </c>
      <c r="S871" s="65" t="s">
        <v>2802</v>
      </c>
      <c r="T871" s="65" t="s">
        <v>2803</v>
      </c>
      <c r="U871" s="70" t="s">
        <v>2804</v>
      </c>
      <c r="V871" s="71">
        <v>7867</v>
      </c>
      <c r="W871" s="72">
        <v>19550</v>
      </c>
      <c r="X871" s="73">
        <v>43049</v>
      </c>
      <c r="Y871" s="74" t="s">
        <v>68</v>
      </c>
      <c r="Z871" s="74">
        <v>4600007764</v>
      </c>
      <c r="AA871" s="75">
        <f t="shared" si="13"/>
        <v>1</v>
      </c>
      <c r="AB871" s="70" t="s">
        <v>2895</v>
      </c>
      <c r="AC871" s="70" t="s">
        <v>61</v>
      </c>
      <c r="AD871" s="70"/>
      <c r="AE871" s="70" t="s">
        <v>2806</v>
      </c>
      <c r="AF871" s="76" t="s">
        <v>283</v>
      </c>
      <c r="AG871" s="65" t="s">
        <v>2807</v>
      </c>
    </row>
    <row r="872" spans="1:33" s="78" customFormat="1" ht="50.25" customHeight="1" x14ac:dyDescent="0.25">
      <c r="A872" s="61" t="s">
        <v>2792</v>
      </c>
      <c r="B872" s="62">
        <v>93141506</v>
      </c>
      <c r="C872" s="63" t="s">
        <v>2896</v>
      </c>
      <c r="D872" s="64">
        <v>43050</v>
      </c>
      <c r="E872" s="65" t="s">
        <v>925</v>
      </c>
      <c r="F872" s="66" t="s">
        <v>81</v>
      </c>
      <c r="G872" s="65" t="s">
        <v>2794</v>
      </c>
      <c r="H872" s="67">
        <v>460060808</v>
      </c>
      <c r="I872" s="67">
        <v>427174335</v>
      </c>
      <c r="J872" s="66" t="s">
        <v>49</v>
      </c>
      <c r="K872" s="66" t="s">
        <v>50</v>
      </c>
      <c r="L872" s="62" t="s">
        <v>2795</v>
      </c>
      <c r="M872" s="62" t="s">
        <v>2796</v>
      </c>
      <c r="N872" s="68" t="s">
        <v>2797</v>
      </c>
      <c r="O872" s="69" t="s">
        <v>2798</v>
      </c>
      <c r="P872" s="65" t="s">
        <v>2799</v>
      </c>
      <c r="Q872" s="65" t="s">
        <v>2800</v>
      </c>
      <c r="R872" s="65" t="s">
        <v>2801</v>
      </c>
      <c r="S872" s="65" t="s">
        <v>2802</v>
      </c>
      <c r="T872" s="65" t="s">
        <v>2803</v>
      </c>
      <c r="U872" s="70" t="s">
        <v>2804</v>
      </c>
      <c r="V872" s="71">
        <v>7870</v>
      </c>
      <c r="W872" s="72">
        <v>19551</v>
      </c>
      <c r="X872" s="73">
        <v>43049</v>
      </c>
      <c r="Y872" s="74" t="s">
        <v>68</v>
      </c>
      <c r="Z872" s="74">
        <v>4600007803</v>
      </c>
      <c r="AA872" s="75">
        <f t="shared" si="13"/>
        <v>1</v>
      </c>
      <c r="AB872" s="70" t="s">
        <v>2897</v>
      </c>
      <c r="AC872" s="70" t="s">
        <v>61</v>
      </c>
      <c r="AD872" s="70"/>
      <c r="AE872" s="70" t="s">
        <v>2806</v>
      </c>
      <c r="AF872" s="76" t="s">
        <v>283</v>
      </c>
      <c r="AG872" s="65" t="s">
        <v>2807</v>
      </c>
    </row>
    <row r="873" spans="1:33" s="78" customFormat="1" ht="50.25" customHeight="1" x14ac:dyDescent="0.25">
      <c r="A873" s="61" t="s">
        <v>2792</v>
      </c>
      <c r="B873" s="62">
        <v>93141506</v>
      </c>
      <c r="C873" s="63" t="s">
        <v>2898</v>
      </c>
      <c r="D873" s="64">
        <v>43050</v>
      </c>
      <c r="E873" s="65" t="s">
        <v>925</v>
      </c>
      <c r="F873" s="66" t="s">
        <v>81</v>
      </c>
      <c r="G873" s="65" t="s">
        <v>2794</v>
      </c>
      <c r="H873" s="67">
        <v>219076575</v>
      </c>
      <c r="I873" s="67">
        <v>203416350</v>
      </c>
      <c r="J873" s="66" t="s">
        <v>49</v>
      </c>
      <c r="K873" s="66" t="s">
        <v>50</v>
      </c>
      <c r="L873" s="62" t="s">
        <v>2795</v>
      </c>
      <c r="M873" s="62" t="s">
        <v>2796</v>
      </c>
      <c r="N873" s="68" t="s">
        <v>2797</v>
      </c>
      <c r="O873" s="69" t="s">
        <v>2798</v>
      </c>
      <c r="P873" s="65" t="s">
        <v>2799</v>
      </c>
      <c r="Q873" s="65" t="s">
        <v>2800</v>
      </c>
      <c r="R873" s="65" t="s">
        <v>2801</v>
      </c>
      <c r="S873" s="65" t="s">
        <v>2802</v>
      </c>
      <c r="T873" s="65" t="s">
        <v>2803</v>
      </c>
      <c r="U873" s="70" t="s">
        <v>2804</v>
      </c>
      <c r="V873" s="71">
        <v>7873</v>
      </c>
      <c r="W873" s="72">
        <v>19552</v>
      </c>
      <c r="X873" s="73">
        <v>43049</v>
      </c>
      <c r="Y873" s="74" t="s">
        <v>68</v>
      </c>
      <c r="Z873" s="74">
        <v>4600007809</v>
      </c>
      <c r="AA873" s="75">
        <f t="shared" si="13"/>
        <v>1</v>
      </c>
      <c r="AB873" s="70" t="s">
        <v>2899</v>
      </c>
      <c r="AC873" s="70" t="s">
        <v>61</v>
      </c>
      <c r="AD873" s="70"/>
      <c r="AE873" s="70" t="s">
        <v>2806</v>
      </c>
      <c r="AF873" s="76" t="s">
        <v>283</v>
      </c>
      <c r="AG873" s="65" t="s">
        <v>2807</v>
      </c>
    </row>
    <row r="874" spans="1:33" s="78" customFormat="1" ht="50.25" customHeight="1" x14ac:dyDescent="0.25">
      <c r="A874" s="61" t="s">
        <v>2792</v>
      </c>
      <c r="B874" s="62">
        <v>93141506</v>
      </c>
      <c r="C874" s="63" t="s">
        <v>2900</v>
      </c>
      <c r="D874" s="64">
        <v>43050</v>
      </c>
      <c r="E874" s="65" t="s">
        <v>925</v>
      </c>
      <c r="F874" s="66" t="s">
        <v>81</v>
      </c>
      <c r="G874" s="65" t="s">
        <v>2794</v>
      </c>
      <c r="H874" s="67">
        <v>1352432723</v>
      </c>
      <c r="I874" s="67">
        <v>1255756934</v>
      </c>
      <c r="J874" s="66" t="s">
        <v>49</v>
      </c>
      <c r="K874" s="66" t="s">
        <v>50</v>
      </c>
      <c r="L874" s="62" t="s">
        <v>2795</v>
      </c>
      <c r="M874" s="62" t="s">
        <v>2796</v>
      </c>
      <c r="N874" s="68" t="s">
        <v>2797</v>
      </c>
      <c r="O874" s="69" t="s">
        <v>2798</v>
      </c>
      <c r="P874" s="65" t="s">
        <v>2799</v>
      </c>
      <c r="Q874" s="65" t="s">
        <v>2800</v>
      </c>
      <c r="R874" s="65" t="s">
        <v>2801</v>
      </c>
      <c r="S874" s="65" t="s">
        <v>2802</v>
      </c>
      <c r="T874" s="65" t="s">
        <v>2803</v>
      </c>
      <c r="U874" s="70" t="s">
        <v>2804</v>
      </c>
      <c r="V874" s="71">
        <v>7882</v>
      </c>
      <c r="W874" s="72">
        <v>19553</v>
      </c>
      <c r="X874" s="73">
        <v>43049</v>
      </c>
      <c r="Y874" s="74" t="s">
        <v>68</v>
      </c>
      <c r="Z874" s="74">
        <v>4600007766</v>
      </c>
      <c r="AA874" s="75">
        <f t="shared" si="13"/>
        <v>1</v>
      </c>
      <c r="AB874" s="70" t="s">
        <v>2901</v>
      </c>
      <c r="AC874" s="70" t="s">
        <v>61</v>
      </c>
      <c r="AD874" s="70"/>
      <c r="AE874" s="70" t="s">
        <v>2806</v>
      </c>
      <c r="AF874" s="76" t="s">
        <v>283</v>
      </c>
      <c r="AG874" s="65" t="s">
        <v>2807</v>
      </c>
    </row>
    <row r="875" spans="1:33" s="78" customFormat="1" ht="50.25" customHeight="1" x14ac:dyDescent="0.25">
      <c r="A875" s="61" t="s">
        <v>2792</v>
      </c>
      <c r="B875" s="62">
        <v>93141506</v>
      </c>
      <c r="C875" s="63" t="s">
        <v>2902</v>
      </c>
      <c r="D875" s="64">
        <v>43050</v>
      </c>
      <c r="E875" s="65" t="s">
        <v>925</v>
      </c>
      <c r="F875" s="66" t="s">
        <v>81</v>
      </c>
      <c r="G875" s="65" t="s">
        <v>2794</v>
      </c>
      <c r="H875" s="67">
        <v>438153150</v>
      </c>
      <c r="I875" s="67">
        <v>406832700</v>
      </c>
      <c r="J875" s="66" t="s">
        <v>49</v>
      </c>
      <c r="K875" s="66" t="s">
        <v>50</v>
      </c>
      <c r="L875" s="62" t="s">
        <v>2795</v>
      </c>
      <c r="M875" s="62" t="s">
        <v>2796</v>
      </c>
      <c r="N875" s="68" t="s">
        <v>2797</v>
      </c>
      <c r="O875" s="69" t="s">
        <v>2798</v>
      </c>
      <c r="P875" s="65" t="s">
        <v>2799</v>
      </c>
      <c r="Q875" s="65" t="s">
        <v>2800</v>
      </c>
      <c r="R875" s="65" t="s">
        <v>2801</v>
      </c>
      <c r="S875" s="65" t="s">
        <v>2802</v>
      </c>
      <c r="T875" s="65" t="s">
        <v>2803</v>
      </c>
      <c r="U875" s="70" t="s">
        <v>2804</v>
      </c>
      <c r="V875" s="71">
        <v>7884</v>
      </c>
      <c r="W875" s="72">
        <v>19554</v>
      </c>
      <c r="X875" s="73">
        <v>43049</v>
      </c>
      <c r="Y875" s="74" t="s">
        <v>68</v>
      </c>
      <c r="Z875" s="74">
        <v>4600007776</v>
      </c>
      <c r="AA875" s="75">
        <f t="shared" si="13"/>
        <v>1</v>
      </c>
      <c r="AB875" s="70" t="s">
        <v>2903</v>
      </c>
      <c r="AC875" s="70" t="s">
        <v>61</v>
      </c>
      <c r="AD875" s="70"/>
      <c r="AE875" s="70" t="s">
        <v>2806</v>
      </c>
      <c r="AF875" s="76" t="s">
        <v>283</v>
      </c>
      <c r="AG875" s="65" t="s">
        <v>2807</v>
      </c>
    </row>
    <row r="876" spans="1:33" s="78" customFormat="1" ht="50.25" customHeight="1" x14ac:dyDescent="0.25">
      <c r="A876" s="61" t="s">
        <v>2792</v>
      </c>
      <c r="B876" s="62">
        <v>93141506</v>
      </c>
      <c r="C876" s="63" t="s">
        <v>2904</v>
      </c>
      <c r="D876" s="64">
        <v>43050</v>
      </c>
      <c r="E876" s="65" t="s">
        <v>925</v>
      </c>
      <c r="F876" s="66" t="s">
        <v>81</v>
      </c>
      <c r="G876" s="65" t="s">
        <v>2794</v>
      </c>
      <c r="H876" s="67">
        <v>219076575</v>
      </c>
      <c r="I876" s="67">
        <v>203416350</v>
      </c>
      <c r="J876" s="66" t="s">
        <v>49</v>
      </c>
      <c r="K876" s="66" t="s">
        <v>50</v>
      </c>
      <c r="L876" s="62" t="s">
        <v>2795</v>
      </c>
      <c r="M876" s="62" t="s">
        <v>2796</v>
      </c>
      <c r="N876" s="68" t="s">
        <v>2797</v>
      </c>
      <c r="O876" s="69" t="s">
        <v>2798</v>
      </c>
      <c r="P876" s="65" t="s">
        <v>2799</v>
      </c>
      <c r="Q876" s="65" t="s">
        <v>2800</v>
      </c>
      <c r="R876" s="65" t="s">
        <v>2801</v>
      </c>
      <c r="S876" s="65" t="s">
        <v>2802</v>
      </c>
      <c r="T876" s="65" t="s">
        <v>2803</v>
      </c>
      <c r="U876" s="70" t="s">
        <v>2804</v>
      </c>
      <c r="V876" s="71">
        <v>7887</v>
      </c>
      <c r="W876" s="72">
        <v>19555</v>
      </c>
      <c r="X876" s="73">
        <v>43049</v>
      </c>
      <c r="Y876" s="74" t="s">
        <v>68</v>
      </c>
      <c r="Z876" s="74">
        <v>4600007805</v>
      </c>
      <c r="AA876" s="75">
        <f t="shared" si="13"/>
        <v>1</v>
      </c>
      <c r="AB876" s="70" t="s">
        <v>2905</v>
      </c>
      <c r="AC876" s="70" t="s">
        <v>61</v>
      </c>
      <c r="AD876" s="70"/>
      <c r="AE876" s="70" t="s">
        <v>2806</v>
      </c>
      <c r="AF876" s="76" t="s">
        <v>283</v>
      </c>
      <c r="AG876" s="65" t="s">
        <v>2807</v>
      </c>
    </row>
    <row r="877" spans="1:33" s="78" customFormat="1" ht="50.25" customHeight="1" x14ac:dyDescent="0.25">
      <c r="A877" s="61" t="s">
        <v>2792</v>
      </c>
      <c r="B877" s="62">
        <v>93141506</v>
      </c>
      <c r="C877" s="63" t="s">
        <v>2906</v>
      </c>
      <c r="D877" s="64">
        <v>43050</v>
      </c>
      <c r="E877" s="65" t="s">
        <v>925</v>
      </c>
      <c r="F877" s="66" t="s">
        <v>81</v>
      </c>
      <c r="G877" s="65" t="s">
        <v>2794</v>
      </c>
      <c r="H877" s="67">
        <v>569599095</v>
      </c>
      <c r="I877" s="67">
        <v>528882510</v>
      </c>
      <c r="J877" s="66" t="s">
        <v>49</v>
      </c>
      <c r="K877" s="66" t="s">
        <v>50</v>
      </c>
      <c r="L877" s="62" t="s">
        <v>2795</v>
      </c>
      <c r="M877" s="62" t="s">
        <v>2796</v>
      </c>
      <c r="N877" s="68" t="s">
        <v>2797</v>
      </c>
      <c r="O877" s="69" t="s">
        <v>2798</v>
      </c>
      <c r="P877" s="65" t="s">
        <v>2799</v>
      </c>
      <c r="Q877" s="65" t="s">
        <v>2800</v>
      </c>
      <c r="R877" s="65" t="s">
        <v>2801</v>
      </c>
      <c r="S877" s="65" t="s">
        <v>2802</v>
      </c>
      <c r="T877" s="65" t="s">
        <v>2803</v>
      </c>
      <c r="U877" s="70" t="s">
        <v>2804</v>
      </c>
      <c r="V877" s="71">
        <v>7890</v>
      </c>
      <c r="W877" s="72">
        <v>19556</v>
      </c>
      <c r="X877" s="73">
        <v>43049</v>
      </c>
      <c r="Y877" s="74" t="s">
        <v>68</v>
      </c>
      <c r="Z877" s="74">
        <v>4600007822</v>
      </c>
      <c r="AA877" s="75">
        <f t="shared" si="13"/>
        <v>1</v>
      </c>
      <c r="AB877" s="70" t="s">
        <v>2907</v>
      </c>
      <c r="AC877" s="70" t="s">
        <v>61</v>
      </c>
      <c r="AD877" s="70"/>
      <c r="AE877" s="70" t="s">
        <v>2806</v>
      </c>
      <c r="AF877" s="76" t="s">
        <v>283</v>
      </c>
      <c r="AG877" s="65" t="s">
        <v>2807</v>
      </c>
    </row>
    <row r="878" spans="1:33" s="78" customFormat="1" ht="50.25" customHeight="1" x14ac:dyDescent="0.25">
      <c r="A878" s="61" t="s">
        <v>2792</v>
      </c>
      <c r="B878" s="62">
        <v>93141506</v>
      </c>
      <c r="C878" s="63" t="s">
        <v>2908</v>
      </c>
      <c r="D878" s="64">
        <v>43050</v>
      </c>
      <c r="E878" s="65" t="s">
        <v>925</v>
      </c>
      <c r="F878" s="66" t="s">
        <v>81</v>
      </c>
      <c r="G878" s="65" t="s">
        <v>2794</v>
      </c>
      <c r="H878" s="67">
        <v>438153150</v>
      </c>
      <c r="I878" s="67">
        <v>406832700</v>
      </c>
      <c r="J878" s="66" t="s">
        <v>49</v>
      </c>
      <c r="K878" s="66" t="s">
        <v>50</v>
      </c>
      <c r="L878" s="62" t="s">
        <v>2795</v>
      </c>
      <c r="M878" s="62" t="s">
        <v>2796</v>
      </c>
      <c r="N878" s="68" t="s">
        <v>2797</v>
      </c>
      <c r="O878" s="69" t="s">
        <v>2798</v>
      </c>
      <c r="P878" s="65" t="s">
        <v>2799</v>
      </c>
      <c r="Q878" s="65" t="s">
        <v>2800</v>
      </c>
      <c r="R878" s="65" t="s">
        <v>2801</v>
      </c>
      <c r="S878" s="65" t="s">
        <v>2802</v>
      </c>
      <c r="T878" s="65" t="s">
        <v>2803</v>
      </c>
      <c r="U878" s="70" t="s">
        <v>2804</v>
      </c>
      <c r="V878" s="71">
        <v>7892</v>
      </c>
      <c r="W878" s="72">
        <v>19557</v>
      </c>
      <c r="X878" s="73">
        <v>43049</v>
      </c>
      <c r="Y878" s="74" t="s">
        <v>68</v>
      </c>
      <c r="Z878" s="74">
        <v>4600007835</v>
      </c>
      <c r="AA878" s="75">
        <f t="shared" si="13"/>
        <v>1</v>
      </c>
      <c r="AB878" s="70" t="s">
        <v>2909</v>
      </c>
      <c r="AC878" s="70" t="s">
        <v>61</v>
      </c>
      <c r="AD878" s="70"/>
      <c r="AE878" s="70" t="s">
        <v>2806</v>
      </c>
      <c r="AF878" s="76" t="s">
        <v>283</v>
      </c>
      <c r="AG878" s="65" t="s">
        <v>2807</v>
      </c>
    </row>
    <row r="879" spans="1:33" s="78" customFormat="1" ht="50.25" customHeight="1" x14ac:dyDescent="0.25">
      <c r="A879" s="61" t="s">
        <v>2792</v>
      </c>
      <c r="B879" s="62">
        <v>93141506</v>
      </c>
      <c r="C879" s="63" t="s">
        <v>2910</v>
      </c>
      <c r="D879" s="64">
        <v>43050</v>
      </c>
      <c r="E879" s="65" t="s">
        <v>925</v>
      </c>
      <c r="F879" s="66" t="s">
        <v>81</v>
      </c>
      <c r="G879" s="65" t="s">
        <v>2794</v>
      </c>
      <c r="H879" s="67">
        <v>388495793</v>
      </c>
      <c r="I879" s="67">
        <v>360724994</v>
      </c>
      <c r="J879" s="66" t="s">
        <v>49</v>
      </c>
      <c r="K879" s="66" t="s">
        <v>50</v>
      </c>
      <c r="L879" s="62" t="s">
        <v>2795</v>
      </c>
      <c r="M879" s="62" t="s">
        <v>2796</v>
      </c>
      <c r="N879" s="68" t="s">
        <v>2797</v>
      </c>
      <c r="O879" s="69" t="s">
        <v>2798</v>
      </c>
      <c r="P879" s="65" t="s">
        <v>2799</v>
      </c>
      <c r="Q879" s="65" t="s">
        <v>2800</v>
      </c>
      <c r="R879" s="65" t="s">
        <v>2801</v>
      </c>
      <c r="S879" s="65" t="s">
        <v>2802</v>
      </c>
      <c r="T879" s="65" t="s">
        <v>2803</v>
      </c>
      <c r="U879" s="70" t="s">
        <v>2804</v>
      </c>
      <c r="V879" s="71">
        <v>7896</v>
      </c>
      <c r="W879" s="72">
        <v>19558</v>
      </c>
      <c r="X879" s="73">
        <v>43049</v>
      </c>
      <c r="Y879" s="74" t="s">
        <v>68</v>
      </c>
      <c r="Z879" s="74">
        <v>4600007876</v>
      </c>
      <c r="AA879" s="75">
        <f t="shared" si="13"/>
        <v>1</v>
      </c>
      <c r="AB879" s="70" t="s">
        <v>2911</v>
      </c>
      <c r="AC879" s="70" t="s">
        <v>61</v>
      </c>
      <c r="AD879" s="70"/>
      <c r="AE879" s="70" t="s">
        <v>2806</v>
      </c>
      <c r="AF879" s="76" t="s">
        <v>283</v>
      </c>
      <c r="AG879" s="65" t="s">
        <v>2807</v>
      </c>
    </row>
    <row r="880" spans="1:33" s="78" customFormat="1" ht="50.25" customHeight="1" x14ac:dyDescent="0.25">
      <c r="A880" s="61" t="s">
        <v>2792</v>
      </c>
      <c r="B880" s="62">
        <v>93141506</v>
      </c>
      <c r="C880" s="63" t="s">
        <v>2912</v>
      </c>
      <c r="D880" s="64">
        <v>43050</v>
      </c>
      <c r="E880" s="65" t="s">
        <v>925</v>
      </c>
      <c r="F880" s="66" t="s">
        <v>81</v>
      </c>
      <c r="G880" s="65" t="s">
        <v>2794</v>
      </c>
      <c r="H880" s="67">
        <v>2067805817</v>
      </c>
      <c r="I880" s="67">
        <v>1920992559</v>
      </c>
      <c r="J880" s="66" t="s">
        <v>49</v>
      </c>
      <c r="K880" s="66" t="s">
        <v>50</v>
      </c>
      <c r="L880" s="62" t="s">
        <v>2795</v>
      </c>
      <c r="M880" s="62" t="s">
        <v>2796</v>
      </c>
      <c r="N880" s="68" t="s">
        <v>2797</v>
      </c>
      <c r="O880" s="69" t="s">
        <v>2798</v>
      </c>
      <c r="P880" s="65" t="s">
        <v>2799</v>
      </c>
      <c r="Q880" s="65" t="s">
        <v>2800</v>
      </c>
      <c r="R880" s="65" t="s">
        <v>2801</v>
      </c>
      <c r="S880" s="65" t="s">
        <v>2802</v>
      </c>
      <c r="T880" s="65" t="s">
        <v>2803</v>
      </c>
      <c r="U880" s="70" t="s">
        <v>2804</v>
      </c>
      <c r="V880" s="71">
        <v>7900</v>
      </c>
      <c r="W880" s="72">
        <v>19560</v>
      </c>
      <c r="X880" s="73">
        <v>43049</v>
      </c>
      <c r="Y880" s="74" t="s">
        <v>68</v>
      </c>
      <c r="Z880" s="74">
        <v>4600007886</v>
      </c>
      <c r="AA880" s="75">
        <f t="shared" si="13"/>
        <v>1</v>
      </c>
      <c r="AB880" s="70" t="s">
        <v>2913</v>
      </c>
      <c r="AC880" s="70" t="s">
        <v>61</v>
      </c>
      <c r="AD880" s="70"/>
      <c r="AE880" s="70" t="s">
        <v>2806</v>
      </c>
      <c r="AF880" s="76" t="s">
        <v>283</v>
      </c>
      <c r="AG880" s="65" t="s">
        <v>2807</v>
      </c>
    </row>
    <row r="881" spans="1:33" s="78" customFormat="1" ht="50.25" customHeight="1" x14ac:dyDescent="0.25">
      <c r="A881" s="61" t="s">
        <v>2792</v>
      </c>
      <c r="B881" s="62">
        <v>93141506</v>
      </c>
      <c r="C881" s="63" t="s">
        <v>2914</v>
      </c>
      <c r="D881" s="64">
        <v>43050</v>
      </c>
      <c r="E881" s="65" t="s">
        <v>925</v>
      </c>
      <c r="F881" s="66" t="s">
        <v>81</v>
      </c>
      <c r="G881" s="65" t="s">
        <v>2794</v>
      </c>
      <c r="H881" s="67">
        <v>1134853855</v>
      </c>
      <c r="I881" s="67">
        <v>1054904590</v>
      </c>
      <c r="J881" s="66" t="s">
        <v>49</v>
      </c>
      <c r="K881" s="66" t="s">
        <v>50</v>
      </c>
      <c r="L881" s="62" t="s">
        <v>2795</v>
      </c>
      <c r="M881" s="62" t="s">
        <v>2796</v>
      </c>
      <c r="N881" s="68" t="s">
        <v>2797</v>
      </c>
      <c r="O881" s="69" t="s">
        <v>2798</v>
      </c>
      <c r="P881" s="65" t="s">
        <v>2799</v>
      </c>
      <c r="Q881" s="65" t="s">
        <v>2800</v>
      </c>
      <c r="R881" s="65" t="s">
        <v>2801</v>
      </c>
      <c r="S881" s="65" t="s">
        <v>2802</v>
      </c>
      <c r="T881" s="65" t="s">
        <v>2803</v>
      </c>
      <c r="U881" s="70" t="s">
        <v>2804</v>
      </c>
      <c r="V881" s="71">
        <v>7915</v>
      </c>
      <c r="W881" s="72">
        <v>19528</v>
      </c>
      <c r="X881" s="73">
        <v>43049</v>
      </c>
      <c r="Y881" s="74" t="s">
        <v>68</v>
      </c>
      <c r="Z881" s="74">
        <v>4600007841</v>
      </c>
      <c r="AA881" s="75">
        <f t="shared" si="13"/>
        <v>1</v>
      </c>
      <c r="AB881" s="70" t="s">
        <v>2915</v>
      </c>
      <c r="AC881" s="70" t="s">
        <v>61</v>
      </c>
      <c r="AD881" s="70"/>
      <c r="AE881" s="70" t="s">
        <v>2806</v>
      </c>
      <c r="AF881" s="76" t="s">
        <v>283</v>
      </c>
      <c r="AG881" s="65" t="s">
        <v>2807</v>
      </c>
    </row>
    <row r="882" spans="1:33" s="78" customFormat="1" ht="50.25" customHeight="1" x14ac:dyDescent="0.25">
      <c r="A882" s="61" t="s">
        <v>2792</v>
      </c>
      <c r="B882" s="62">
        <v>93141506</v>
      </c>
      <c r="C882" s="63" t="s">
        <v>2916</v>
      </c>
      <c r="D882" s="64">
        <v>43050</v>
      </c>
      <c r="E882" s="65" t="s">
        <v>925</v>
      </c>
      <c r="F882" s="66" t="s">
        <v>81</v>
      </c>
      <c r="G882" s="65" t="s">
        <v>2794</v>
      </c>
      <c r="H882" s="67">
        <v>292102100</v>
      </c>
      <c r="I882" s="67">
        <v>271221800</v>
      </c>
      <c r="J882" s="66" t="s">
        <v>49</v>
      </c>
      <c r="K882" s="66" t="s">
        <v>50</v>
      </c>
      <c r="L882" s="62" t="s">
        <v>2795</v>
      </c>
      <c r="M882" s="62" t="s">
        <v>2796</v>
      </c>
      <c r="N882" s="68" t="s">
        <v>2797</v>
      </c>
      <c r="O882" s="69" t="s">
        <v>2798</v>
      </c>
      <c r="P882" s="65" t="s">
        <v>2799</v>
      </c>
      <c r="Q882" s="65" t="s">
        <v>2800</v>
      </c>
      <c r="R882" s="65" t="s">
        <v>2801</v>
      </c>
      <c r="S882" s="65" t="s">
        <v>2802</v>
      </c>
      <c r="T882" s="65" t="s">
        <v>2803</v>
      </c>
      <c r="U882" s="70" t="s">
        <v>2804</v>
      </c>
      <c r="V882" s="71">
        <v>7901</v>
      </c>
      <c r="W882" s="72">
        <v>19519</v>
      </c>
      <c r="X882" s="73">
        <v>43049</v>
      </c>
      <c r="Y882" s="74" t="s">
        <v>68</v>
      </c>
      <c r="Z882" s="74">
        <v>4600007840</v>
      </c>
      <c r="AA882" s="75">
        <f t="shared" si="13"/>
        <v>1</v>
      </c>
      <c r="AB882" s="70" t="s">
        <v>2917</v>
      </c>
      <c r="AC882" s="70" t="s">
        <v>61</v>
      </c>
      <c r="AD882" s="70"/>
      <c r="AE882" s="70" t="s">
        <v>2806</v>
      </c>
      <c r="AF882" s="76" t="s">
        <v>283</v>
      </c>
      <c r="AG882" s="65" t="s">
        <v>2807</v>
      </c>
    </row>
    <row r="883" spans="1:33" s="78" customFormat="1" ht="50.25" customHeight="1" x14ac:dyDescent="0.25">
      <c r="A883" s="61" t="s">
        <v>2792</v>
      </c>
      <c r="B883" s="62">
        <v>93151501</v>
      </c>
      <c r="C883" s="63" t="s">
        <v>2918</v>
      </c>
      <c r="D883" s="64">
        <v>43101</v>
      </c>
      <c r="E883" s="65" t="s">
        <v>925</v>
      </c>
      <c r="F883" s="66" t="s">
        <v>47</v>
      </c>
      <c r="G883" s="65" t="s">
        <v>241</v>
      </c>
      <c r="H883" s="67">
        <v>2140840415</v>
      </c>
      <c r="I883" s="67">
        <v>2140840415</v>
      </c>
      <c r="J883" s="66" t="s">
        <v>49</v>
      </c>
      <c r="K883" s="66" t="s">
        <v>50</v>
      </c>
      <c r="L883" s="62" t="s">
        <v>2795</v>
      </c>
      <c r="M883" s="62" t="s">
        <v>2796</v>
      </c>
      <c r="N883" s="68" t="s">
        <v>2797</v>
      </c>
      <c r="O883" s="69" t="s">
        <v>2798</v>
      </c>
      <c r="P883" s="65" t="s">
        <v>2799</v>
      </c>
      <c r="Q883" s="65" t="s">
        <v>2919</v>
      </c>
      <c r="R883" s="65" t="s">
        <v>2801</v>
      </c>
      <c r="S883" s="65" t="s">
        <v>2802</v>
      </c>
      <c r="T883" s="65" t="s">
        <v>2920</v>
      </c>
      <c r="U883" s="70" t="s">
        <v>2921</v>
      </c>
      <c r="V883" s="71" t="s">
        <v>2922</v>
      </c>
      <c r="W883" s="72" t="s">
        <v>68</v>
      </c>
      <c r="X883" s="73">
        <v>43049</v>
      </c>
      <c r="Y883" s="74" t="s">
        <v>68</v>
      </c>
      <c r="Z883" s="74" t="s">
        <v>2922</v>
      </c>
      <c r="AA883" s="75">
        <f t="shared" si="13"/>
        <v>1</v>
      </c>
      <c r="AB883" s="70" t="s">
        <v>2923</v>
      </c>
      <c r="AC883" s="70" t="s">
        <v>61</v>
      </c>
      <c r="AD883" s="70" t="s">
        <v>2924</v>
      </c>
      <c r="AE883" s="70" t="s">
        <v>2925</v>
      </c>
      <c r="AF883" s="76" t="s">
        <v>63</v>
      </c>
      <c r="AG883" s="65" t="s">
        <v>2807</v>
      </c>
    </row>
    <row r="884" spans="1:33" s="78" customFormat="1" ht="50.25" customHeight="1" x14ac:dyDescent="0.25">
      <c r="A884" s="61" t="s">
        <v>2792</v>
      </c>
      <c r="B884" s="62">
        <v>93151501</v>
      </c>
      <c r="C884" s="63" t="s">
        <v>2926</v>
      </c>
      <c r="D884" s="64">
        <v>43040</v>
      </c>
      <c r="E884" s="65" t="s">
        <v>925</v>
      </c>
      <c r="F884" s="66" t="s">
        <v>47</v>
      </c>
      <c r="G884" s="65" t="s">
        <v>241</v>
      </c>
      <c r="H884" s="67">
        <v>1048093490</v>
      </c>
      <c r="I884" s="67">
        <v>636937007</v>
      </c>
      <c r="J884" s="66" t="s">
        <v>49</v>
      </c>
      <c r="K884" s="66" t="s">
        <v>50</v>
      </c>
      <c r="L884" s="62" t="s">
        <v>2795</v>
      </c>
      <c r="M884" s="62" t="s">
        <v>2796</v>
      </c>
      <c r="N884" s="68" t="s">
        <v>2927</v>
      </c>
      <c r="O884" s="69" t="s">
        <v>2798</v>
      </c>
      <c r="P884" s="65" t="s">
        <v>2928</v>
      </c>
      <c r="Q884" s="65"/>
      <c r="R884" s="65"/>
      <c r="S884" s="65"/>
      <c r="T884" s="65"/>
      <c r="U884" s="70"/>
      <c r="V884" s="71">
        <v>7935</v>
      </c>
      <c r="W884" s="72">
        <v>19593</v>
      </c>
      <c r="X884" s="73">
        <v>43049</v>
      </c>
      <c r="Y884" s="74" t="s">
        <v>68</v>
      </c>
      <c r="Z884" s="74">
        <v>4600007845</v>
      </c>
      <c r="AA884" s="75">
        <f t="shared" si="13"/>
        <v>1</v>
      </c>
      <c r="AB884" s="70" t="s">
        <v>2929</v>
      </c>
      <c r="AC884" s="70" t="s">
        <v>61</v>
      </c>
      <c r="AD884" s="70" t="s">
        <v>2930</v>
      </c>
      <c r="AE884" s="70" t="s">
        <v>2925</v>
      </c>
      <c r="AF884" s="76" t="s">
        <v>63</v>
      </c>
      <c r="AG884" s="65" t="s">
        <v>2807</v>
      </c>
    </row>
    <row r="885" spans="1:33" s="78" customFormat="1" ht="50.25" customHeight="1" x14ac:dyDescent="0.25">
      <c r="A885" s="61" t="s">
        <v>2792</v>
      </c>
      <c r="B885" s="62">
        <v>93141506</v>
      </c>
      <c r="C885" s="63" t="s">
        <v>2931</v>
      </c>
      <c r="D885" s="64">
        <v>43040</v>
      </c>
      <c r="E885" s="65" t="s">
        <v>74</v>
      </c>
      <c r="F885" s="66" t="s">
        <v>81</v>
      </c>
      <c r="G885" s="65" t="s">
        <v>241</v>
      </c>
      <c r="H885" s="67">
        <v>103201283</v>
      </c>
      <c r="I885" s="67">
        <v>20000001</v>
      </c>
      <c r="J885" s="66" t="s">
        <v>49</v>
      </c>
      <c r="K885" s="66" t="s">
        <v>50</v>
      </c>
      <c r="L885" s="62" t="s">
        <v>2795</v>
      </c>
      <c r="M885" s="62" t="s">
        <v>2796</v>
      </c>
      <c r="N885" s="68" t="s">
        <v>2927</v>
      </c>
      <c r="O885" s="69" t="s">
        <v>2798</v>
      </c>
      <c r="P885" s="65" t="s">
        <v>2928</v>
      </c>
      <c r="Q885" s="65"/>
      <c r="R885" s="65"/>
      <c r="S885" s="65"/>
      <c r="T885" s="65"/>
      <c r="U885" s="70"/>
      <c r="V885" s="71">
        <v>7954</v>
      </c>
      <c r="W885" s="72">
        <v>19608</v>
      </c>
      <c r="X885" s="73">
        <v>43049</v>
      </c>
      <c r="Y885" s="74" t="s">
        <v>68</v>
      </c>
      <c r="Z885" s="74">
        <v>4600007861</v>
      </c>
      <c r="AA885" s="75">
        <f t="shared" si="13"/>
        <v>1</v>
      </c>
      <c r="AB885" s="70" t="s">
        <v>2932</v>
      </c>
      <c r="AC885" s="70" t="s">
        <v>61</v>
      </c>
      <c r="AD885" s="70"/>
      <c r="AE885" s="70" t="s">
        <v>2925</v>
      </c>
      <c r="AF885" s="76" t="s">
        <v>63</v>
      </c>
      <c r="AG885" s="65" t="s">
        <v>2807</v>
      </c>
    </row>
    <row r="886" spans="1:33" s="78" customFormat="1" ht="50.25" customHeight="1" x14ac:dyDescent="0.25">
      <c r="A886" s="61" t="s">
        <v>2792</v>
      </c>
      <c r="B886" s="62">
        <v>81112105</v>
      </c>
      <c r="C886" s="63" t="s">
        <v>2933</v>
      </c>
      <c r="D886" s="64">
        <v>43040</v>
      </c>
      <c r="E886" s="65" t="s">
        <v>855</v>
      </c>
      <c r="F886" s="66" t="s">
        <v>75</v>
      </c>
      <c r="G886" s="65" t="s">
        <v>241</v>
      </c>
      <c r="H886" s="67">
        <v>16906046</v>
      </c>
      <c r="I886" s="67">
        <v>16906046</v>
      </c>
      <c r="J886" s="66" t="s">
        <v>49</v>
      </c>
      <c r="K886" s="66" t="s">
        <v>50</v>
      </c>
      <c r="L886" s="62" t="s">
        <v>2795</v>
      </c>
      <c r="M886" s="62" t="s">
        <v>2796</v>
      </c>
      <c r="N886" s="68" t="s">
        <v>2797</v>
      </c>
      <c r="O886" s="69" t="s">
        <v>2798</v>
      </c>
      <c r="P886" s="65" t="s">
        <v>2799</v>
      </c>
      <c r="Q886" s="65" t="s">
        <v>2934</v>
      </c>
      <c r="R886" s="65" t="s">
        <v>2801</v>
      </c>
      <c r="S886" s="65" t="s">
        <v>2802</v>
      </c>
      <c r="T886" s="65" t="s">
        <v>2935</v>
      </c>
      <c r="U886" s="70" t="s">
        <v>2936</v>
      </c>
      <c r="V886" s="71" t="s">
        <v>2937</v>
      </c>
      <c r="W886" s="72" t="s">
        <v>68</v>
      </c>
      <c r="X886" s="73">
        <v>43083</v>
      </c>
      <c r="Y886" s="74" t="s">
        <v>68</v>
      </c>
      <c r="Z886" s="74" t="s">
        <v>2937</v>
      </c>
      <c r="AA886" s="75">
        <f t="shared" si="13"/>
        <v>1</v>
      </c>
      <c r="AB886" s="70" t="s">
        <v>2938</v>
      </c>
      <c r="AC886" s="70" t="s">
        <v>845</v>
      </c>
      <c r="AD886" s="70"/>
      <c r="AE886" s="70"/>
      <c r="AF886" s="76" t="s">
        <v>63</v>
      </c>
      <c r="AG886" s="65" t="s">
        <v>2807</v>
      </c>
    </row>
    <row r="887" spans="1:33" s="78" customFormat="1" ht="50.25" customHeight="1" x14ac:dyDescent="0.25">
      <c r="A887" s="61" t="s">
        <v>2792</v>
      </c>
      <c r="B887" s="62">
        <v>93141509</v>
      </c>
      <c r="C887" s="63" t="s">
        <v>2939</v>
      </c>
      <c r="D887" s="64">
        <v>43009</v>
      </c>
      <c r="E887" s="65" t="s">
        <v>2940</v>
      </c>
      <c r="F887" s="66" t="s">
        <v>2941</v>
      </c>
      <c r="G887" s="65" t="s">
        <v>2942</v>
      </c>
      <c r="H887" s="67">
        <v>113995921548</v>
      </c>
      <c r="I887" s="67">
        <v>113995921548</v>
      </c>
      <c r="J887" s="66" t="s">
        <v>49</v>
      </c>
      <c r="K887" s="66" t="s">
        <v>50</v>
      </c>
      <c r="L887" s="62" t="s">
        <v>2795</v>
      </c>
      <c r="M887" s="62" t="s">
        <v>2796</v>
      </c>
      <c r="N887" s="68" t="s">
        <v>2927</v>
      </c>
      <c r="O887" s="69" t="s">
        <v>2798</v>
      </c>
      <c r="P887" s="65" t="s">
        <v>2799</v>
      </c>
      <c r="Q887" s="65" t="s">
        <v>2800</v>
      </c>
      <c r="R887" s="65" t="s">
        <v>2801</v>
      </c>
      <c r="S887" s="65" t="s">
        <v>2802</v>
      </c>
      <c r="T887" s="65" t="s">
        <v>2803</v>
      </c>
      <c r="U887" s="70" t="s">
        <v>2943</v>
      </c>
      <c r="V887" s="71" t="s">
        <v>68</v>
      </c>
      <c r="W887" s="72" t="s">
        <v>68</v>
      </c>
      <c r="X887" s="73">
        <v>43008</v>
      </c>
      <c r="Y887" s="74" t="s">
        <v>68</v>
      </c>
      <c r="Z887" s="74">
        <v>896</v>
      </c>
      <c r="AA887" s="75">
        <f t="shared" si="13"/>
        <v>1</v>
      </c>
      <c r="AB887" s="70" t="s">
        <v>2944</v>
      </c>
      <c r="AC887" s="70" t="s">
        <v>61</v>
      </c>
      <c r="AD887" s="70" t="s">
        <v>2945</v>
      </c>
      <c r="AE887" s="70" t="s">
        <v>2946</v>
      </c>
      <c r="AF887" s="76" t="s">
        <v>63</v>
      </c>
      <c r="AG887" s="65" t="s">
        <v>2807</v>
      </c>
    </row>
    <row r="888" spans="1:33" s="78" customFormat="1" ht="50.25" customHeight="1" x14ac:dyDescent="0.25">
      <c r="A888" s="61" t="s">
        <v>2792</v>
      </c>
      <c r="B888" s="62">
        <v>93141506</v>
      </c>
      <c r="C888" s="63" t="s">
        <v>2947</v>
      </c>
      <c r="D888" s="64">
        <v>43040</v>
      </c>
      <c r="E888" s="65" t="s">
        <v>2940</v>
      </c>
      <c r="F888" s="66" t="s">
        <v>2373</v>
      </c>
      <c r="G888" s="65" t="s">
        <v>2942</v>
      </c>
      <c r="H888" s="67">
        <v>5440226507</v>
      </c>
      <c r="I888" s="67">
        <v>5056012427</v>
      </c>
      <c r="J888" s="66" t="s">
        <v>49</v>
      </c>
      <c r="K888" s="66" t="s">
        <v>50</v>
      </c>
      <c r="L888" s="62" t="s">
        <v>2795</v>
      </c>
      <c r="M888" s="62" t="s">
        <v>2796</v>
      </c>
      <c r="N888" s="68" t="s">
        <v>2927</v>
      </c>
      <c r="O888" s="69" t="s">
        <v>2798</v>
      </c>
      <c r="P888" s="65" t="s">
        <v>2799</v>
      </c>
      <c r="Q888" s="65" t="s">
        <v>2800</v>
      </c>
      <c r="R888" s="65" t="s">
        <v>2801</v>
      </c>
      <c r="S888" s="65" t="s">
        <v>2802</v>
      </c>
      <c r="T888" s="65" t="s">
        <v>2803</v>
      </c>
      <c r="U888" s="70" t="s">
        <v>2943</v>
      </c>
      <c r="V888" s="71">
        <v>7857</v>
      </c>
      <c r="W888" s="72">
        <v>19572</v>
      </c>
      <c r="X888" s="73">
        <v>43047</v>
      </c>
      <c r="Y888" s="74" t="s">
        <v>2948</v>
      </c>
      <c r="Z888" s="74">
        <v>4600007966</v>
      </c>
      <c r="AA888" s="75">
        <f t="shared" si="13"/>
        <v>1</v>
      </c>
      <c r="AB888" s="70" t="s">
        <v>2949</v>
      </c>
      <c r="AC888" s="70" t="s">
        <v>61</v>
      </c>
      <c r="AD888" s="70"/>
      <c r="AE888" s="70" t="s">
        <v>2806</v>
      </c>
      <c r="AF888" s="76" t="s">
        <v>283</v>
      </c>
      <c r="AG888" s="65" t="s">
        <v>2807</v>
      </c>
    </row>
    <row r="889" spans="1:33" s="78" customFormat="1" ht="50.25" customHeight="1" x14ac:dyDescent="0.25">
      <c r="A889" s="61" t="s">
        <v>2792</v>
      </c>
      <c r="B889" s="62">
        <v>93141506</v>
      </c>
      <c r="C889" s="63" t="s">
        <v>2947</v>
      </c>
      <c r="D889" s="64">
        <v>43040</v>
      </c>
      <c r="E889" s="65" t="s">
        <v>2940</v>
      </c>
      <c r="F889" s="66" t="s">
        <v>2373</v>
      </c>
      <c r="G889" s="65" t="s">
        <v>2942</v>
      </c>
      <c r="H889" s="67">
        <v>3419265601</v>
      </c>
      <c r="I889" s="67">
        <v>3175072283</v>
      </c>
      <c r="J889" s="66" t="s">
        <v>49</v>
      </c>
      <c r="K889" s="66" t="s">
        <v>50</v>
      </c>
      <c r="L889" s="62" t="s">
        <v>2795</v>
      </c>
      <c r="M889" s="62" t="s">
        <v>2796</v>
      </c>
      <c r="N889" s="68" t="s">
        <v>2927</v>
      </c>
      <c r="O889" s="69" t="s">
        <v>2798</v>
      </c>
      <c r="P889" s="65" t="s">
        <v>2799</v>
      </c>
      <c r="Q889" s="65" t="s">
        <v>2800</v>
      </c>
      <c r="R889" s="65" t="s">
        <v>2801</v>
      </c>
      <c r="S889" s="65" t="s">
        <v>2802</v>
      </c>
      <c r="T889" s="65" t="s">
        <v>2803</v>
      </c>
      <c r="U889" s="70" t="s">
        <v>2943</v>
      </c>
      <c r="V889" s="71">
        <v>7857</v>
      </c>
      <c r="W889" s="72">
        <v>19572</v>
      </c>
      <c r="X889" s="73">
        <v>43047</v>
      </c>
      <c r="Y889" s="74" t="s">
        <v>2948</v>
      </c>
      <c r="Z889" s="74">
        <v>4600007981</v>
      </c>
      <c r="AA889" s="75">
        <f t="shared" si="13"/>
        <v>1</v>
      </c>
      <c r="AB889" s="70" t="s">
        <v>2950</v>
      </c>
      <c r="AC889" s="70" t="s">
        <v>61</v>
      </c>
      <c r="AD889" s="70"/>
      <c r="AE889" s="70" t="s">
        <v>2806</v>
      </c>
      <c r="AF889" s="76" t="s">
        <v>283</v>
      </c>
      <c r="AG889" s="65" t="s">
        <v>2807</v>
      </c>
    </row>
    <row r="890" spans="1:33" s="78" customFormat="1" ht="50.25" customHeight="1" x14ac:dyDescent="0.25">
      <c r="A890" s="61" t="s">
        <v>2792</v>
      </c>
      <c r="B890" s="62">
        <v>93141506</v>
      </c>
      <c r="C890" s="63" t="s">
        <v>2947</v>
      </c>
      <c r="D890" s="64">
        <v>43040</v>
      </c>
      <c r="E890" s="65" t="s">
        <v>2940</v>
      </c>
      <c r="F890" s="66" t="s">
        <v>2373</v>
      </c>
      <c r="G890" s="65" t="s">
        <v>2942</v>
      </c>
      <c r="H890" s="67">
        <v>3404449977</v>
      </c>
      <c r="I890" s="67">
        <v>3161090079</v>
      </c>
      <c r="J890" s="66" t="s">
        <v>49</v>
      </c>
      <c r="K890" s="66" t="s">
        <v>50</v>
      </c>
      <c r="L890" s="62" t="s">
        <v>2795</v>
      </c>
      <c r="M890" s="62" t="s">
        <v>2796</v>
      </c>
      <c r="N890" s="68" t="s">
        <v>2927</v>
      </c>
      <c r="O890" s="69" t="s">
        <v>2798</v>
      </c>
      <c r="P890" s="65" t="s">
        <v>2799</v>
      </c>
      <c r="Q890" s="65" t="s">
        <v>2800</v>
      </c>
      <c r="R890" s="65" t="s">
        <v>2801</v>
      </c>
      <c r="S890" s="65" t="s">
        <v>2802</v>
      </c>
      <c r="T890" s="65" t="s">
        <v>2803</v>
      </c>
      <c r="U890" s="70" t="s">
        <v>2943</v>
      </c>
      <c r="V890" s="71">
        <v>7857</v>
      </c>
      <c r="W890" s="72">
        <v>19572</v>
      </c>
      <c r="X890" s="73">
        <v>43047</v>
      </c>
      <c r="Y890" s="74" t="s">
        <v>2948</v>
      </c>
      <c r="Z890" s="74">
        <v>4600007961</v>
      </c>
      <c r="AA890" s="75">
        <f t="shared" si="13"/>
        <v>1</v>
      </c>
      <c r="AB890" s="70" t="s">
        <v>2951</v>
      </c>
      <c r="AC890" s="70" t="s">
        <v>61</v>
      </c>
      <c r="AD890" s="70"/>
      <c r="AE890" s="70" t="s">
        <v>2806</v>
      </c>
      <c r="AF890" s="76" t="s">
        <v>283</v>
      </c>
      <c r="AG890" s="65" t="s">
        <v>2807</v>
      </c>
    </row>
    <row r="891" spans="1:33" s="78" customFormat="1" ht="50.25" customHeight="1" x14ac:dyDescent="0.25">
      <c r="A891" s="61" t="s">
        <v>2792</v>
      </c>
      <c r="B891" s="62">
        <v>93141506</v>
      </c>
      <c r="C891" s="63" t="s">
        <v>2947</v>
      </c>
      <c r="D891" s="64">
        <v>43040</v>
      </c>
      <c r="E891" s="65" t="s">
        <v>2940</v>
      </c>
      <c r="F891" s="66" t="s">
        <v>2373</v>
      </c>
      <c r="G891" s="65" t="s">
        <v>2942</v>
      </c>
      <c r="H891" s="67">
        <v>3397464665</v>
      </c>
      <c r="I891" s="67">
        <v>3156118420</v>
      </c>
      <c r="J891" s="66" t="s">
        <v>49</v>
      </c>
      <c r="K891" s="66" t="s">
        <v>50</v>
      </c>
      <c r="L891" s="62" t="s">
        <v>2795</v>
      </c>
      <c r="M891" s="62" t="s">
        <v>2796</v>
      </c>
      <c r="N891" s="68" t="s">
        <v>2927</v>
      </c>
      <c r="O891" s="69" t="s">
        <v>2798</v>
      </c>
      <c r="P891" s="65" t="s">
        <v>2799</v>
      </c>
      <c r="Q891" s="65" t="s">
        <v>2800</v>
      </c>
      <c r="R891" s="65" t="s">
        <v>2801</v>
      </c>
      <c r="S891" s="65" t="s">
        <v>2802</v>
      </c>
      <c r="T891" s="65" t="s">
        <v>2803</v>
      </c>
      <c r="U891" s="70" t="s">
        <v>2943</v>
      </c>
      <c r="V891" s="71">
        <v>7857</v>
      </c>
      <c r="W891" s="72">
        <v>19572</v>
      </c>
      <c r="X891" s="73">
        <v>43047</v>
      </c>
      <c r="Y891" s="74" t="s">
        <v>2948</v>
      </c>
      <c r="Z891" s="74">
        <v>4600007968</v>
      </c>
      <c r="AA891" s="75">
        <f t="shared" si="13"/>
        <v>1</v>
      </c>
      <c r="AB891" s="70" t="s">
        <v>2952</v>
      </c>
      <c r="AC891" s="70" t="s">
        <v>61</v>
      </c>
      <c r="AD891" s="70"/>
      <c r="AE891" s="70" t="s">
        <v>2806</v>
      </c>
      <c r="AF891" s="76" t="s">
        <v>283</v>
      </c>
      <c r="AG891" s="65" t="s">
        <v>2807</v>
      </c>
    </row>
    <row r="892" spans="1:33" s="78" customFormat="1" ht="50.25" customHeight="1" x14ac:dyDescent="0.25">
      <c r="A892" s="61" t="s">
        <v>2792</v>
      </c>
      <c r="B892" s="62">
        <v>93141506</v>
      </c>
      <c r="C892" s="63" t="s">
        <v>2947</v>
      </c>
      <c r="D892" s="64">
        <v>43040</v>
      </c>
      <c r="E892" s="65" t="s">
        <v>2940</v>
      </c>
      <c r="F892" s="66" t="s">
        <v>2373</v>
      </c>
      <c r="G892" s="65" t="s">
        <v>2942</v>
      </c>
      <c r="H892" s="67">
        <v>3206767085</v>
      </c>
      <c r="I892" s="67">
        <v>2977961843</v>
      </c>
      <c r="J892" s="66" t="s">
        <v>49</v>
      </c>
      <c r="K892" s="66" t="s">
        <v>50</v>
      </c>
      <c r="L892" s="62" t="s">
        <v>2795</v>
      </c>
      <c r="M892" s="62" t="s">
        <v>2796</v>
      </c>
      <c r="N892" s="68" t="s">
        <v>2927</v>
      </c>
      <c r="O892" s="69" t="s">
        <v>2798</v>
      </c>
      <c r="P892" s="65" t="s">
        <v>2799</v>
      </c>
      <c r="Q892" s="65" t="s">
        <v>2800</v>
      </c>
      <c r="R892" s="65" t="s">
        <v>2801</v>
      </c>
      <c r="S892" s="65" t="s">
        <v>2802</v>
      </c>
      <c r="T892" s="65" t="s">
        <v>2803</v>
      </c>
      <c r="U892" s="70" t="s">
        <v>2943</v>
      </c>
      <c r="V892" s="71">
        <v>7857</v>
      </c>
      <c r="W892" s="72">
        <v>19572</v>
      </c>
      <c r="X892" s="73">
        <v>43047</v>
      </c>
      <c r="Y892" s="74" t="s">
        <v>2948</v>
      </c>
      <c r="Z892" s="74">
        <v>4600007967</v>
      </c>
      <c r="AA892" s="75">
        <f t="shared" si="13"/>
        <v>1</v>
      </c>
      <c r="AB892" s="70" t="s">
        <v>2953</v>
      </c>
      <c r="AC892" s="70" t="s">
        <v>61</v>
      </c>
      <c r="AD892" s="70"/>
      <c r="AE892" s="70" t="s">
        <v>2806</v>
      </c>
      <c r="AF892" s="76" t="s">
        <v>283</v>
      </c>
      <c r="AG892" s="65" t="s">
        <v>2807</v>
      </c>
    </row>
    <row r="893" spans="1:33" s="78" customFormat="1" ht="50.25" customHeight="1" x14ac:dyDescent="0.25">
      <c r="A893" s="61" t="s">
        <v>2792</v>
      </c>
      <c r="B893" s="62">
        <v>93141506</v>
      </c>
      <c r="C893" s="63" t="s">
        <v>2947</v>
      </c>
      <c r="D893" s="64">
        <v>43040</v>
      </c>
      <c r="E893" s="65" t="s">
        <v>2940</v>
      </c>
      <c r="F893" s="66" t="s">
        <v>2373</v>
      </c>
      <c r="G893" s="65" t="s">
        <v>2942</v>
      </c>
      <c r="H893" s="67">
        <v>3300337706</v>
      </c>
      <c r="I893" s="67">
        <v>3069935794</v>
      </c>
      <c r="J893" s="66" t="s">
        <v>49</v>
      </c>
      <c r="K893" s="66" t="s">
        <v>50</v>
      </c>
      <c r="L893" s="62" t="s">
        <v>2795</v>
      </c>
      <c r="M893" s="62" t="s">
        <v>2796</v>
      </c>
      <c r="N893" s="68" t="s">
        <v>2927</v>
      </c>
      <c r="O893" s="69" t="s">
        <v>2798</v>
      </c>
      <c r="P893" s="65" t="s">
        <v>2799</v>
      </c>
      <c r="Q893" s="65" t="s">
        <v>2800</v>
      </c>
      <c r="R893" s="65" t="s">
        <v>2801</v>
      </c>
      <c r="S893" s="65" t="s">
        <v>2802</v>
      </c>
      <c r="T893" s="65" t="s">
        <v>2803</v>
      </c>
      <c r="U893" s="70" t="s">
        <v>2943</v>
      </c>
      <c r="V893" s="71">
        <v>7857</v>
      </c>
      <c r="W893" s="72">
        <v>19572</v>
      </c>
      <c r="X893" s="73">
        <v>43047</v>
      </c>
      <c r="Y893" s="74" t="s">
        <v>2948</v>
      </c>
      <c r="Z893" s="74">
        <v>4600007965</v>
      </c>
      <c r="AA893" s="75">
        <f t="shared" si="13"/>
        <v>1</v>
      </c>
      <c r="AB893" s="70" t="s">
        <v>2954</v>
      </c>
      <c r="AC893" s="70" t="s">
        <v>61</v>
      </c>
      <c r="AD893" s="70"/>
      <c r="AE893" s="70" t="s">
        <v>2806</v>
      </c>
      <c r="AF893" s="76" t="s">
        <v>283</v>
      </c>
      <c r="AG893" s="65" t="s">
        <v>2807</v>
      </c>
    </row>
    <row r="894" spans="1:33" s="78" customFormat="1" ht="50.25" customHeight="1" x14ac:dyDescent="0.25">
      <c r="A894" s="61" t="s">
        <v>2792</v>
      </c>
      <c r="B894" s="62">
        <v>93141506</v>
      </c>
      <c r="C894" s="63" t="s">
        <v>2947</v>
      </c>
      <c r="D894" s="64">
        <v>43040</v>
      </c>
      <c r="E894" s="65" t="s">
        <v>2940</v>
      </c>
      <c r="F894" s="66" t="s">
        <v>2373</v>
      </c>
      <c r="G894" s="65" t="s">
        <v>2942</v>
      </c>
      <c r="H894" s="67">
        <v>3610142987</v>
      </c>
      <c r="I894" s="67">
        <v>3351794208</v>
      </c>
      <c r="J894" s="66" t="s">
        <v>49</v>
      </c>
      <c r="K894" s="66" t="s">
        <v>50</v>
      </c>
      <c r="L894" s="62" t="s">
        <v>2795</v>
      </c>
      <c r="M894" s="62" t="s">
        <v>2796</v>
      </c>
      <c r="N894" s="68" t="s">
        <v>2927</v>
      </c>
      <c r="O894" s="69" t="s">
        <v>2798</v>
      </c>
      <c r="P894" s="65" t="s">
        <v>2799</v>
      </c>
      <c r="Q894" s="65" t="s">
        <v>2800</v>
      </c>
      <c r="R894" s="65" t="s">
        <v>2801</v>
      </c>
      <c r="S894" s="65" t="s">
        <v>2802</v>
      </c>
      <c r="T894" s="65" t="s">
        <v>2803</v>
      </c>
      <c r="U894" s="70" t="s">
        <v>2943</v>
      </c>
      <c r="V894" s="71">
        <v>7857</v>
      </c>
      <c r="W894" s="72">
        <v>19572</v>
      </c>
      <c r="X894" s="73">
        <v>43047</v>
      </c>
      <c r="Y894" s="74" t="s">
        <v>2948</v>
      </c>
      <c r="Z894" s="74">
        <v>4600007960</v>
      </c>
      <c r="AA894" s="75">
        <f t="shared" si="13"/>
        <v>1</v>
      </c>
      <c r="AB894" s="70" t="s">
        <v>2955</v>
      </c>
      <c r="AC894" s="70" t="s">
        <v>61</v>
      </c>
      <c r="AD894" s="70"/>
      <c r="AE894" s="70" t="s">
        <v>2806</v>
      </c>
      <c r="AF894" s="76" t="s">
        <v>283</v>
      </c>
      <c r="AG894" s="65" t="s">
        <v>2807</v>
      </c>
    </row>
    <row r="895" spans="1:33" s="78" customFormat="1" ht="50.25" customHeight="1" x14ac:dyDescent="0.25">
      <c r="A895" s="61" t="s">
        <v>2792</v>
      </c>
      <c r="B895" s="62">
        <v>93141506</v>
      </c>
      <c r="C895" s="63" t="s">
        <v>2947</v>
      </c>
      <c r="D895" s="64">
        <v>43040</v>
      </c>
      <c r="E895" s="65" t="s">
        <v>2940</v>
      </c>
      <c r="F895" s="66" t="s">
        <v>2373</v>
      </c>
      <c r="G895" s="65" t="s">
        <v>2942</v>
      </c>
      <c r="H895" s="67">
        <v>3305300963</v>
      </c>
      <c r="I895" s="67">
        <v>3068658413</v>
      </c>
      <c r="J895" s="66" t="s">
        <v>49</v>
      </c>
      <c r="K895" s="66" t="s">
        <v>50</v>
      </c>
      <c r="L895" s="62" t="s">
        <v>2795</v>
      </c>
      <c r="M895" s="62" t="s">
        <v>2796</v>
      </c>
      <c r="N895" s="68" t="s">
        <v>2927</v>
      </c>
      <c r="O895" s="69" t="s">
        <v>2798</v>
      </c>
      <c r="P895" s="65" t="s">
        <v>2799</v>
      </c>
      <c r="Q895" s="65" t="s">
        <v>2800</v>
      </c>
      <c r="R895" s="65" t="s">
        <v>2801</v>
      </c>
      <c r="S895" s="65" t="s">
        <v>2802</v>
      </c>
      <c r="T895" s="65" t="s">
        <v>2803</v>
      </c>
      <c r="U895" s="70" t="s">
        <v>2943</v>
      </c>
      <c r="V895" s="71">
        <v>7857</v>
      </c>
      <c r="W895" s="72">
        <v>19572</v>
      </c>
      <c r="X895" s="73">
        <v>43047</v>
      </c>
      <c r="Y895" s="74" t="s">
        <v>2948</v>
      </c>
      <c r="Z895" s="74">
        <v>4600007975</v>
      </c>
      <c r="AA895" s="75">
        <f t="shared" si="13"/>
        <v>1</v>
      </c>
      <c r="AB895" s="70" t="s">
        <v>2956</v>
      </c>
      <c r="AC895" s="70" t="s">
        <v>61</v>
      </c>
      <c r="AD895" s="70"/>
      <c r="AE895" s="70" t="s">
        <v>2806</v>
      </c>
      <c r="AF895" s="76" t="s">
        <v>283</v>
      </c>
      <c r="AG895" s="65" t="s">
        <v>2807</v>
      </c>
    </row>
    <row r="896" spans="1:33" s="78" customFormat="1" ht="50.25" customHeight="1" x14ac:dyDescent="0.25">
      <c r="A896" s="61" t="s">
        <v>2792</v>
      </c>
      <c r="B896" s="62">
        <v>93141506</v>
      </c>
      <c r="C896" s="63" t="s">
        <v>2947</v>
      </c>
      <c r="D896" s="64">
        <v>43040</v>
      </c>
      <c r="E896" s="65" t="s">
        <v>2940</v>
      </c>
      <c r="F896" s="66" t="s">
        <v>2373</v>
      </c>
      <c r="G896" s="65" t="s">
        <v>2942</v>
      </c>
      <c r="H896" s="67">
        <v>3383874294</v>
      </c>
      <c r="I896" s="67">
        <v>3143602100</v>
      </c>
      <c r="J896" s="66" t="s">
        <v>49</v>
      </c>
      <c r="K896" s="66" t="s">
        <v>50</v>
      </c>
      <c r="L896" s="62" t="s">
        <v>2795</v>
      </c>
      <c r="M896" s="62" t="s">
        <v>2796</v>
      </c>
      <c r="N896" s="68" t="s">
        <v>2927</v>
      </c>
      <c r="O896" s="69" t="s">
        <v>2798</v>
      </c>
      <c r="P896" s="65" t="s">
        <v>2799</v>
      </c>
      <c r="Q896" s="65" t="s">
        <v>2800</v>
      </c>
      <c r="R896" s="65" t="s">
        <v>2801</v>
      </c>
      <c r="S896" s="65" t="s">
        <v>2802</v>
      </c>
      <c r="T896" s="65" t="s">
        <v>2803</v>
      </c>
      <c r="U896" s="70" t="s">
        <v>2943</v>
      </c>
      <c r="V896" s="71">
        <v>7857</v>
      </c>
      <c r="W896" s="72">
        <v>19572</v>
      </c>
      <c r="X896" s="73">
        <v>43047</v>
      </c>
      <c r="Y896" s="74" t="s">
        <v>2948</v>
      </c>
      <c r="Z896" s="74">
        <v>4600007969</v>
      </c>
      <c r="AA896" s="75">
        <f t="shared" si="13"/>
        <v>1</v>
      </c>
      <c r="AB896" s="70" t="s">
        <v>2957</v>
      </c>
      <c r="AC896" s="70" t="s">
        <v>61</v>
      </c>
      <c r="AD896" s="70"/>
      <c r="AE896" s="70" t="s">
        <v>2806</v>
      </c>
      <c r="AF896" s="76" t="s">
        <v>283</v>
      </c>
      <c r="AG896" s="65" t="s">
        <v>2807</v>
      </c>
    </row>
    <row r="897" spans="1:33" s="78" customFormat="1" ht="50.25" customHeight="1" x14ac:dyDescent="0.25">
      <c r="A897" s="61" t="s">
        <v>2792</v>
      </c>
      <c r="B897" s="62">
        <v>78111502</v>
      </c>
      <c r="C897" s="63" t="s">
        <v>2958</v>
      </c>
      <c r="D897" s="64">
        <v>43101</v>
      </c>
      <c r="E897" s="65" t="s">
        <v>66</v>
      </c>
      <c r="F897" s="66" t="s">
        <v>576</v>
      </c>
      <c r="G897" s="65" t="s">
        <v>241</v>
      </c>
      <c r="H897" s="67">
        <v>30000000</v>
      </c>
      <c r="I897" s="67">
        <v>30000000</v>
      </c>
      <c r="J897" s="66" t="s">
        <v>76</v>
      </c>
      <c r="K897" s="66" t="s">
        <v>68</v>
      </c>
      <c r="L897" s="62" t="s">
        <v>2795</v>
      </c>
      <c r="M897" s="62" t="s">
        <v>2796</v>
      </c>
      <c r="N897" s="68" t="s">
        <v>2797</v>
      </c>
      <c r="O897" s="69" t="s">
        <v>2798</v>
      </c>
      <c r="P897" s="65"/>
      <c r="Q897" s="65"/>
      <c r="R897" s="65"/>
      <c r="S897" s="65"/>
      <c r="T897" s="65"/>
      <c r="U897" s="70"/>
      <c r="V897" s="71"/>
      <c r="W897" s="72"/>
      <c r="X897" s="73"/>
      <c r="Y897" s="74"/>
      <c r="Z897" s="74"/>
      <c r="AA897" s="75" t="str">
        <f t="shared" si="13"/>
        <v/>
      </c>
      <c r="AB897" s="70"/>
      <c r="AC897" s="70" t="s">
        <v>552</v>
      </c>
      <c r="AD897" s="70" t="s">
        <v>2959</v>
      </c>
      <c r="AE897" s="70" t="s">
        <v>2960</v>
      </c>
      <c r="AF897" s="76" t="s">
        <v>63</v>
      </c>
      <c r="AG897" s="65" t="s">
        <v>2807</v>
      </c>
    </row>
    <row r="898" spans="1:33" s="78" customFormat="1" ht="50.25" customHeight="1" x14ac:dyDescent="0.25">
      <c r="A898" s="61" t="s">
        <v>2792</v>
      </c>
      <c r="B898" s="62">
        <v>93141506</v>
      </c>
      <c r="C898" s="63" t="s">
        <v>2961</v>
      </c>
      <c r="D898" s="64">
        <v>43101</v>
      </c>
      <c r="E898" s="65" t="s">
        <v>831</v>
      </c>
      <c r="F898" s="66" t="s">
        <v>2373</v>
      </c>
      <c r="G898" s="65" t="s">
        <v>2794</v>
      </c>
      <c r="H898" s="67">
        <v>551752401</v>
      </c>
      <c r="I898" s="67">
        <v>551752401</v>
      </c>
      <c r="J898" s="66" t="s">
        <v>76</v>
      </c>
      <c r="K898" s="66" t="s">
        <v>68</v>
      </c>
      <c r="L898" s="62" t="s">
        <v>2795</v>
      </c>
      <c r="M898" s="62" t="s">
        <v>2796</v>
      </c>
      <c r="N898" s="68" t="s">
        <v>2797</v>
      </c>
      <c r="O898" s="69" t="s">
        <v>2798</v>
      </c>
      <c r="P898" s="65" t="s">
        <v>2799</v>
      </c>
      <c r="Q898" s="65" t="s">
        <v>2800</v>
      </c>
      <c r="R898" s="65" t="s">
        <v>2801</v>
      </c>
      <c r="S898" s="65" t="s">
        <v>2802</v>
      </c>
      <c r="T898" s="65" t="s">
        <v>2803</v>
      </c>
      <c r="U898" s="70" t="s">
        <v>2943</v>
      </c>
      <c r="V898" s="71">
        <v>8016</v>
      </c>
      <c r="W898" s="72">
        <v>20223</v>
      </c>
      <c r="X898" s="73">
        <v>43111</v>
      </c>
      <c r="Y898" s="74">
        <v>0</v>
      </c>
      <c r="Z898" s="74">
        <v>4600008014</v>
      </c>
      <c r="AA898" s="75">
        <f t="shared" si="13"/>
        <v>1</v>
      </c>
      <c r="AB898" s="70" t="s">
        <v>2962</v>
      </c>
      <c r="AC898" s="70" t="s">
        <v>61</v>
      </c>
      <c r="AD898" s="70"/>
      <c r="AE898" s="70" t="s">
        <v>2806</v>
      </c>
      <c r="AF898" s="76" t="s">
        <v>283</v>
      </c>
      <c r="AG898" s="65" t="s">
        <v>2807</v>
      </c>
    </row>
    <row r="899" spans="1:33" s="78" customFormat="1" ht="50.25" customHeight="1" x14ac:dyDescent="0.25">
      <c r="A899" s="61" t="s">
        <v>2792</v>
      </c>
      <c r="B899" s="62">
        <v>86101705</v>
      </c>
      <c r="C899" s="63" t="s">
        <v>2963</v>
      </c>
      <c r="D899" s="64">
        <v>43160</v>
      </c>
      <c r="E899" s="65" t="s">
        <v>2964</v>
      </c>
      <c r="F899" s="66" t="s">
        <v>220</v>
      </c>
      <c r="G899" s="65" t="s">
        <v>241</v>
      </c>
      <c r="H899" s="67">
        <v>152599000</v>
      </c>
      <c r="I899" s="67">
        <v>152599000</v>
      </c>
      <c r="J899" s="66" t="s">
        <v>76</v>
      </c>
      <c r="K899" s="66" t="s">
        <v>68</v>
      </c>
      <c r="L899" s="62" t="s">
        <v>2795</v>
      </c>
      <c r="M899" s="62" t="s">
        <v>2796</v>
      </c>
      <c r="N899" s="68" t="s">
        <v>2797</v>
      </c>
      <c r="O899" s="69" t="s">
        <v>2798</v>
      </c>
      <c r="P899" s="65" t="s">
        <v>2799</v>
      </c>
      <c r="Q899" s="65" t="s">
        <v>2965</v>
      </c>
      <c r="R899" s="65" t="s">
        <v>2801</v>
      </c>
      <c r="S899" s="65" t="s">
        <v>2802</v>
      </c>
      <c r="T899" s="65" t="s">
        <v>2966</v>
      </c>
      <c r="U899" s="70" t="s">
        <v>2967</v>
      </c>
      <c r="V899" s="71">
        <v>8147</v>
      </c>
      <c r="W899" s="72">
        <v>21202</v>
      </c>
      <c r="X899" s="73">
        <v>43168</v>
      </c>
      <c r="Y899" s="74">
        <v>2018060222711</v>
      </c>
      <c r="Z899" s="74">
        <v>4600008092</v>
      </c>
      <c r="AA899" s="75">
        <f t="shared" si="13"/>
        <v>1</v>
      </c>
      <c r="AB899" s="70" t="s">
        <v>2968</v>
      </c>
      <c r="AC899" s="70" t="s">
        <v>61</v>
      </c>
      <c r="AD899" s="70"/>
      <c r="AE899" s="70" t="s">
        <v>2969</v>
      </c>
      <c r="AF899" s="76" t="s">
        <v>63</v>
      </c>
      <c r="AG899" s="65" t="s">
        <v>2807</v>
      </c>
    </row>
    <row r="900" spans="1:33" s="78" customFormat="1" ht="50.25" customHeight="1" x14ac:dyDescent="0.25">
      <c r="A900" s="61" t="s">
        <v>2792</v>
      </c>
      <c r="B900" s="62">
        <v>86101705</v>
      </c>
      <c r="C900" s="63" t="s">
        <v>2963</v>
      </c>
      <c r="D900" s="64">
        <v>43160</v>
      </c>
      <c r="E900" s="65" t="s">
        <v>2964</v>
      </c>
      <c r="F900" s="66" t="s">
        <v>220</v>
      </c>
      <c r="G900" s="65" t="s">
        <v>241</v>
      </c>
      <c r="H900" s="67">
        <v>410822272</v>
      </c>
      <c r="I900" s="67">
        <v>410822272</v>
      </c>
      <c r="J900" s="66" t="s">
        <v>76</v>
      </c>
      <c r="K900" s="66" t="s">
        <v>68</v>
      </c>
      <c r="L900" s="62" t="s">
        <v>2795</v>
      </c>
      <c r="M900" s="62" t="s">
        <v>2796</v>
      </c>
      <c r="N900" s="68" t="s">
        <v>2797</v>
      </c>
      <c r="O900" s="69" t="s">
        <v>2798</v>
      </c>
      <c r="P900" s="65" t="s">
        <v>2799</v>
      </c>
      <c r="Q900" s="65" t="s">
        <v>2965</v>
      </c>
      <c r="R900" s="65" t="s">
        <v>2801</v>
      </c>
      <c r="S900" s="65" t="s">
        <v>2802</v>
      </c>
      <c r="T900" s="65" t="s">
        <v>2966</v>
      </c>
      <c r="U900" s="70" t="s">
        <v>2967</v>
      </c>
      <c r="V900" s="71">
        <v>8147</v>
      </c>
      <c r="W900" s="72">
        <v>21202</v>
      </c>
      <c r="X900" s="73">
        <v>43168</v>
      </c>
      <c r="Y900" s="74">
        <v>2018060222711</v>
      </c>
      <c r="Z900" s="74">
        <v>4600008093</v>
      </c>
      <c r="AA900" s="75">
        <f t="shared" si="13"/>
        <v>1</v>
      </c>
      <c r="AB900" s="70" t="s">
        <v>2949</v>
      </c>
      <c r="AC900" s="70" t="s">
        <v>61</v>
      </c>
      <c r="AD900" s="70"/>
      <c r="AE900" s="70" t="s">
        <v>2970</v>
      </c>
      <c r="AF900" s="76" t="s">
        <v>63</v>
      </c>
      <c r="AG900" s="65" t="s">
        <v>2807</v>
      </c>
    </row>
    <row r="901" spans="1:33" s="78" customFormat="1" ht="50.25" customHeight="1" x14ac:dyDescent="0.25">
      <c r="A901" s="61" t="s">
        <v>2792</v>
      </c>
      <c r="B901" s="62">
        <v>86101705</v>
      </c>
      <c r="C901" s="63" t="s">
        <v>2963</v>
      </c>
      <c r="D901" s="64">
        <v>43160</v>
      </c>
      <c r="E901" s="65" t="s">
        <v>2964</v>
      </c>
      <c r="F901" s="66" t="s">
        <v>220</v>
      </c>
      <c r="G901" s="65" t="s">
        <v>241</v>
      </c>
      <c r="H901" s="67">
        <v>168010745</v>
      </c>
      <c r="I901" s="67">
        <v>168010745</v>
      </c>
      <c r="J901" s="66" t="s">
        <v>76</v>
      </c>
      <c r="K901" s="66" t="s">
        <v>68</v>
      </c>
      <c r="L901" s="62" t="s">
        <v>2795</v>
      </c>
      <c r="M901" s="62" t="s">
        <v>2796</v>
      </c>
      <c r="N901" s="68" t="s">
        <v>2797</v>
      </c>
      <c r="O901" s="69" t="s">
        <v>2798</v>
      </c>
      <c r="P901" s="65" t="s">
        <v>2799</v>
      </c>
      <c r="Q901" s="65" t="s">
        <v>2965</v>
      </c>
      <c r="R901" s="65" t="s">
        <v>2801</v>
      </c>
      <c r="S901" s="65" t="s">
        <v>2802</v>
      </c>
      <c r="T901" s="65" t="s">
        <v>2966</v>
      </c>
      <c r="U901" s="70" t="s">
        <v>2967</v>
      </c>
      <c r="V901" s="71">
        <v>8147</v>
      </c>
      <c r="W901" s="72">
        <v>21202</v>
      </c>
      <c r="X901" s="73">
        <v>43168</v>
      </c>
      <c r="Y901" s="74">
        <v>2018060222711</v>
      </c>
      <c r="Z901" s="74">
        <v>4600008094</v>
      </c>
      <c r="AA901" s="75">
        <f t="shared" si="13"/>
        <v>1</v>
      </c>
      <c r="AB901" s="70" t="s">
        <v>2971</v>
      </c>
      <c r="AC901" s="70" t="s">
        <v>61</v>
      </c>
      <c r="AD901" s="70"/>
      <c r="AE901" s="70" t="s">
        <v>2972</v>
      </c>
      <c r="AF901" s="76" t="s">
        <v>63</v>
      </c>
      <c r="AG901" s="65" t="s">
        <v>2807</v>
      </c>
    </row>
    <row r="902" spans="1:33" s="78" customFormat="1" ht="50.25" customHeight="1" x14ac:dyDescent="0.25">
      <c r="A902" s="61" t="s">
        <v>2792</v>
      </c>
      <c r="B902" s="62">
        <v>93151501</v>
      </c>
      <c r="C902" s="63" t="s">
        <v>2973</v>
      </c>
      <c r="D902" s="64">
        <v>43070</v>
      </c>
      <c r="E902" s="65" t="s">
        <v>2974</v>
      </c>
      <c r="F902" s="66" t="s">
        <v>1126</v>
      </c>
      <c r="G902" s="65" t="s">
        <v>241</v>
      </c>
      <c r="H902" s="67">
        <v>1899599009</v>
      </c>
      <c r="I902" s="67">
        <v>1899599009</v>
      </c>
      <c r="J902" s="66" t="s">
        <v>49</v>
      </c>
      <c r="K902" s="66" t="s">
        <v>50</v>
      </c>
      <c r="L902" s="62" t="s">
        <v>2795</v>
      </c>
      <c r="M902" s="62" t="s">
        <v>2796</v>
      </c>
      <c r="N902" s="68" t="s">
        <v>2797</v>
      </c>
      <c r="O902" s="69" t="s">
        <v>2798</v>
      </c>
      <c r="P902" s="65" t="s">
        <v>2799</v>
      </c>
      <c r="Q902" s="65" t="s">
        <v>2800</v>
      </c>
      <c r="R902" s="65" t="s">
        <v>2801</v>
      </c>
      <c r="S902" s="65" t="s">
        <v>2802</v>
      </c>
      <c r="T902" s="65" t="s">
        <v>2803</v>
      </c>
      <c r="U902" s="70" t="s">
        <v>2804</v>
      </c>
      <c r="V902" s="71" t="s">
        <v>2975</v>
      </c>
      <c r="W902" s="72">
        <v>20244</v>
      </c>
      <c r="X902" s="73">
        <v>43098</v>
      </c>
      <c r="Y902" s="74">
        <v>2018060023988</v>
      </c>
      <c r="Z902" s="74" t="s">
        <v>2975</v>
      </c>
      <c r="AA902" s="75">
        <f t="shared" si="13"/>
        <v>1</v>
      </c>
      <c r="AB902" s="70" t="s">
        <v>2806</v>
      </c>
      <c r="AC902" s="70" t="s">
        <v>61</v>
      </c>
      <c r="AD902" s="70"/>
      <c r="AE902" s="70" t="s">
        <v>2976</v>
      </c>
      <c r="AF902" s="76" t="s">
        <v>63</v>
      </c>
      <c r="AG902" s="65" t="s">
        <v>2807</v>
      </c>
    </row>
    <row r="903" spans="1:33" s="78" customFormat="1" ht="50.25" customHeight="1" x14ac:dyDescent="0.25">
      <c r="A903" s="61" t="s">
        <v>2977</v>
      </c>
      <c r="B903" s="62" t="s">
        <v>2978</v>
      </c>
      <c r="C903" s="63" t="s">
        <v>2979</v>
      </c>
      <c r="D903" s="64">
        <v>42620</v>
      </c>
      <c r="E903" s="65" t="s">
        <v>2980</v>
      </c>
      <c r="F903" s="66" t="s">
        <v>576</v>
      </c>
      <c r="G903" s="65" t="s">
        <v>241</v>
      </c>
      <c r="H903" s="67">
        <f>39952630768-H904</f>
        <v>35957367691</v>
      </c>
      <c r="I903" s="67">
        <f>39952630768-I904+6727295279</f>
        <v>42684662970</v>
      </c>
      <c r="J903" s="66" t="s">
        <v>76</v>
      </c>
      <c r="K903" s="66" t="s">
        <v>68</v>
      </c>
      <c r="L903" s="62" t="s">
        <v>2981</v>
      </c>
      <c r="M903" s="62" t="s">
        <v>1767</v>
      </c>
      <c r="N903" s="68" t="s">
        <v>2982</v>
      </c>
      <c r="O903" s="69" t="s">
        <v>2983</v>
      </c>
      <c r="P903" s="65" t="s">
        <v>2984</v>
      </c>
      <c r="Q903" s="65" t="s">
        <v>2985</v>
      </c>
      <c r="R903" s="65" t="s">
        <v>2986</v>
      </c>
      <c r="S903" s="65">
        <v>182168001</v>
      </c>
      <c r="T903" s="65" t="s">
        <v>2987</v>
      </c>
      <c r="U903" s="70" t="s">
        <v>2988</v>
      </c>
      <c r="V903" s="71" t="s">
        <v>2989</v>
      </c>
      <c r="W903" s="72" t="s">
        <v>2990</v>
      </c>
      <c r="X903" s="73">
        <v>42620.786111111112</v>
      </c>
      <c r="Y903" s="74" t="s">
        <v>2991</v>
      </c>
      <c r="Z903" s="74">
        <v>4600006148</v>
      </c>
      <c r="AA903" s="75">
        <f t="shared" si="13"/>
        <v>1</v>
      </c>
      <c r="AB903" s="70" t="s">
        <v>2992</v>
      </c>
      <c r="AC903" s="70" t="s">
        <v>61</v>
      </c>
      <c r="AD903" s="70" t="s">
        <v>2993</v>
      </c>
      <c r="AE903" s="70" t="s">
        <v>2994</v>
      </c>
      <c r="AF903" s="76" t="s">
        <v>283</v>
      </c>
      <c r="AG903" s="65" t="s">
        <v>2995</v>
      </c>
    </row>
    <row r="904" spans="1:33" s="78" customFormat="1" ht="50.25" customHeight="1" x14ac:dyDescent="0.25">
      <c r="A904" s="61" t="s">
        <v>2977</v>
      </c>
      <c r="B904" s="62" t="s">
        <v>2978</v>
      </c>
      <c r="C904" s="63" t="s">
        <v>2996</v>
      </c>
      <c r="D904" s="64">
        <v>42400</v>
      </c>
      <c r="E904" s="65" t="s">
        <v>2997</v>
      </c>
      <c r="F904" s="66" t="s">
        <v>576</v>
      </c>
      <c r="G904" s="65" t="s">
        <v>241</v>
      </c>
      <c r="H904" s="67">
        <v>3995263077</v>
      </c>
      <c r="I904" s="67">
        <v>3995263077</v>
      </c>
      <c r="J904" s="66" t="s">
        <v>76</v>
      </c>
      <c r="K904" s="66" t="s">
        <v>68</v>
      </c>
      <c r="L904" s="62" t="s">
        <v>2981</v>
      </c>
      <c r="M904" s="62" t="s">
        <v>1767</v>
      </c>
      <c r="N904" s="68" t="s">
        <v>2998</v>
      </c>
      <c r="O904" s="69" t="s">
        <v>2983</v>
      </c>
      <c r="P904" s="65" t="s">
        <v>2984</v>
      </c>
      <c r="Q904" s="65" t="s">
        <v>2985</v>
      </c>
      <c r="R904" s="65" t="s">
        <v>2999</v>
      </c>
      <c r="S904" s="65">
        <v>182168001</v>
      </c>
      <c r="T904" s="65" t="s">
        <v>2987</v>
      </c>
      <c r="U904" s="70" t="s">
        <v>3000</v>
      </c>
      <c r="V904" s="71" t="s">
        <v>3001</v>
      </c>
      <c r="W904" s="72" t="s">
        <v>3002</v>
      </c>
      <c r="X904" s="73">
        <v>42650.714583333334</v>
      </c>
      <c r="Y904" s="74" t="s">
        <v>3003</v>
      </c>
      <c r="Z904" s="74">
        <v>4600006158</v>
      </c>
      <c r="AA904" s="75">
        <f t="shared" si="13"/>
        <v>1</v>
      </c>
      <c r="AB904" s="70" t="s">
        <v>3004</v>
      </c>
      <c r="AC904" s="70" t="s">
        <v>61</v>
      </c>
      <c r="AD904" s="70" t="s">
        <v>3005</v>
      </c>
      <c r="AE904" s="70" t="s">
        <v>3006</v>
      </c>
      <c r="AF904" s="76" t="s">
        <v>63</v>
      </c>
      <c r="AG904" s="65" t="s">
        <v>3007</v>
      </c>
    </row>
    <row r="905" spans="1:33" s="78" customFormat="1" ht="50.25" customHeight="1" x14ac:dyDescent="0.25">
      <c r="A905" s="61" t="s">
        <v>2977</v>
      </c>
      <c r="B905" s="62" t="s">
        <v>2978</v>
      </c>
      <c r="C905" s="63" t="s">
        <v>3008</v>
      </c>
      <c r="D905" s="64">
        <v>43026.584027777775</v>
      </c>
      <c r="E905" s="65" t="s">
        <v>231</v>
      </c>
      <c r="F905" s="66" t="s">
        <v>150</v>
      </c>
      <c r="G905" s="65" t="s">
        <v>241</v>
      </c>
      <c r="H905" s="67">
        <v>5298008866</v>
      </c>
      <c r="I905" s="67">
        <v>5006830256</v>
      </c>
      <c r="J905" s="66" t="s">
        <v>76</v>
      </c>
      <c r="K905" s="66" t="s">
        <v>68</v>
      </c>
      <c r="L905" s="62" t="s">
        <v>2981</v>
      </c>
      <c r="M905" s="62" t="s">
        <v>1767</v>
      </c>
      <c r="N905" s="68" t="s">
        <v>2998</v>
      </c>
      <c r="O905" s="69" t="s">
        <v>2983</v>
      </c>
      <c r="P905" s="65" t="s">
        <v>3009</v>
      </c>
      <c r="Q905" s="65" t="s">
        <v>3010</v>
      </c>
      <c r="R905" s="65" t="s">
        <v>3011</v>
      </c>
      <c r="S905" s="65">
        <v>180035001</v>
      </c>
      <c r="T905" s="65" t="s">
        <v>3012</v>
      </c>
      <c r="U905" s="70" t="s">
        <v>3013</v>
      </c>
      <c r="V905" s="71" t="s">
        <v>3014</v>
      </c>
      <c r="W905" s="72" t="s">
        <v>3015</v>
      </c>
      <c r="X905" s="73">
        <v>43026.584027777775</v>
      </c>
      <c r="Y905" s="74" t="s">
        <v>3016</v>
      </c>
      <c r="Z905" s="74" t="s">
        <v>3017</v>
      </c>
      <c r="AA905" s="75">
        <f t="shared" si="13"/>
        <v>1</v>
      </c>
      <c r="AB905" s="70" t="s">
        <v>3018</v>
      </c>
      <c r="AC905" s="70" t="s">
        <v>61</v>
      </c>
      <c r="AD905" s="70" t="s">
        <v>3019</v>
      </c>
      <c r="AE905" s="70" t="s">
        <v>3020</v>
      </c>
      <c r="AF905" s="76" t="s">
        <v>283</v>
      </c>
      <c r="AG905" s="65" t="s">
        <v>2995</v>
      </c>
    </row>
    <row r="906" spans="1:33" s="78" customFormat="1" ht="50.25" customHeight="1" x14ac:dyDescent="0.25">
      <c r="A906" s="61" t="s">
        <v>2977</v>
      </c>
      <c r="B906" s="62">
        <v>81101510</v>
      </c>
      <c r="C906" s="63" t="s">
        <v>3021</v>
      </c>
      <c r="D906" s="64">
        <v>43039.51666666667</v>
      </c>
      <c r="E906" s="65" t="s">
        <v>925</v>
      </c>
      <c r="F906" s="66" t="s">
        <v>1126</v>
      </c>
      <c r="G906" s="65" t="s">
        <v>241</v>
      </c>
      <c r="H906" s="67">
        <v>743071007</v>
      </c>
      <c r="I906" s="67">
        <v>692774820</v>
      </c>
      <c r="J906" s="66" t="s">
        <v>76</v>
      </c>
      <c r="K906" s="66" t="s">
        <v>68</v>
      </c>
      <c r="L906" s="62" t="s">
        <v>2981</v>
      </c>
      <c r="M906" s="62" t="s">
        <v>1767</v>
      </c>
      <c r="N906" s="68" t="s">
        <v>2998</v>
      </c>
      <c r="O906" s="69" t="s">
        <v>2983</v>
      </c>
      <c r="P906" s="65" t="s">
        <v>3009</v>
      </c>
      <c r="Q906" s="65" t="s">
        <v>3010</v>
      </c>
      <c r="R906" s="65" t="s">
        <v>3011</v>
      </c>
      <c r="S906" s="65">
        <v>180035001</v>
      </c>
      <c r="T906" s="65" t="s">
        <v>3012</v>
      </c>
      <c r="U906" s="70" t="s">
        <v>3013</v>
      </c>
      <c r="V906" s="71" t="s">
        <v>3022</v>
      </c>
      <c r="W906" s="72" t="s">
        <v>3023</v>
      </c>
      <c r="X906" s="73">
        <v>43039.51666666667</v>
      </c>
      <c r="Y906" s="74" t="s">
        <v>3024</v>
      </c>
      <c r="Z906" s="74" t="s">
        <v>3025</v>
      </c>
      <c r="AA906" s="75">
        <f t="shared" si="13"/>
        <v>1</v>
      </c>
      <c r="AB906" s="70" t="s">
        <v>3026</v>
      </c>
      <c r="AC906" s="70" t="s">
        <v>61</v>
      </c>
      <c r="AD906" s="70" t="s">
        <v>3027</v>
      </c>
      <c r="AE906" s="70" t="s">
        <v>3028</v>
      </c>
      <c r="AF906" s="76" t="s">
        <v>283</v>
      </c>
      <c r="AG906" s="65" t="s">
        <v>2995</v>
      </c>
    </row>
    <row r="907" spans="1:33" s="78" customFormat="1" ht="50.25" customHeight="1" x14ac:dyDescent="0.25">
      <c r="A907" s="61" t="s">
        <v>2977</v>
      </c>
      <c r="B907" s="62" t="s">
        <v>2978</v>
      </c>
      <c r="C907" s="63" t="s">
        <v>3029</v>
      </c>
      <c r="D907" s="64">
        <v>43026.488888888889</v>
      </c>
      <c r="E907" s="65" t="s">
        <v>231</v>
      </c>
      <c r="F907" s="66" t="s">
        <v>150</v>
      </c>
      <c r="G907" s="65" t="s">
        <v>241</v>
      </c>
      <c r="H907" s="67">
        <v>5619296375</v>
      </c>
      <c r="I907" s="67">
        <v>5321334795</v>
      </c>
      <c r="J907" s="66" t="s">
        <v>76</v>
      </c>
      <c r="K907" s="66" t="s">
        <v>68</v>
      </c>
      <c r="L907" s="62" t="s">
        <v>2981</v>
      </c>
      <c r="M907" s="62" t="s">
        <v>1767</v>
      </c>
      <c r="N907" s="68" t="s">
        <v>2998</v>
      </c>
      <c r="O907" s="69" t="s">
        <v>2983</v>
      </c>
      <c r="P907" s="65" t="s">
        <v>3009</v>
      </c>
      <c r="Q907" s="65" t="s">
        <v>3010</v>
      </c>
      <c r="R907" s="65" t="s">
        <v>3011</v>
      </c>
      <c r="S907" s="65">
        <v>180035001</v>
      </c>
      <c r="T907" s="65" t="s">
        <v>3012</v>
      </c>
      <c r="U907" s="70" t="s">
        <v>3013</v>
      </c>
      <c r="V907" s="71" t="s">
        <v>3030</v>
      </c>
      <c r="W907" s="72" t="s">
        <v>3031</v>
      </c>
      <c r="X907" s="73">
        <v>43026.488888888889</v>
      </c>
      <c r="Y907" s="74" t="s">
        <v>3032</v>
      </c>
      <c r="Z907" s="74" t="s">
        <v>3033</v>
      </c>
      <c r="AA907" s="75">
        <f t="shared" si="13"/>
        <v>1</v>
      </c>
      <c r="AB907" s="70" t="s">
        <v>3034</v>
      </c>
      <c r="AC907" s="70" t="s">
        <v>61</v>
      </c>
      <c r="AD907" s="70" t="s">
        <v>3035</v>
      </c>
      <c r="AE907" s="70" t="s">
        <v>3036</v>
      </c>
      <c r="AF907" s="76" t="s">
        <v>283</v>
      </c>
      <c r="AG907" s="65" t="s">
        <v>2995</v>
      </c>
    </row>
    <row r="908" spans="1:33" s="78" customFormat="1" ht="50.25" customHeight="1" x14ac:dyDescent="0.25">
      <c r="A908" s="61" t="s">
        <v>2977</v>
      </c>
      <c r="B908" s="62">
        <v>81101510</v>
      </c>
      <c r="C908" s="63" t="s">
        <v>3037</v>
      </c>
      <c r="D908" s="64">
        <v>43039.612500000003</v>
      </c>
      <c r="E908" s="65" t="s">
        <v>925</v>
      </c>
      <c r="F908" s="66" t="s">
        <v>1126</v>
      </c>
      <c r="G908" s="65" t="s">
        <v>241</v>
      </c>
      <c r="H908" s="67">
        <v>795675640</v>
      </c>
      <c r="I908" s="67">
        <v>752605954</v>
      </c>
      <c r="J908" s="66" t="s">
        <v>76</v>
      </c>
      <c r="K908" s="66" t="s">
        <v>68</v>
      </c>
      <c r="L908" s="62" t="s">
        <v>2981</v>
      </c>
      <c r="M908" s="62" t="s">
        <v>1767</v>
      </c>
      <c r="N908" s="68" t="s">
        <v>2998</v>
      </c>
      <c r="O908" s="69" t="s">
        <v>2983</v>
      </c>
      <c r="P908" s="65" t="s">
        <v>3009</v>
      </c>
      <c r="Q908" s="65" t="s">
        <v>3010</v>
      </c>
      <c r="R908" s="65" t="s">
        <v>3011</v>
      </c>
      <c r="S908" s="65">
        <v>180035001</v>
      </c>
      <c r="T908" s="65" t="s">
        <v>3012</v>
      </c>
      <c r="U908" s="70" t="s">
        <v>3013</v>
      </c>
      <c r="V908" s="71" t="s">
        <v>3038</v>
      </c>
      <c r="W908" s="72" t="s">
        <v>3039</v>
      </c>
      <c r="X908" s="73">
        <v>43039.612500000003</v>
      </c>
      <c r="Y908" s="74" t="s">
        <v>3040</v>
      </c>
      <c r="Z908" s="74" t="s">
        <v>3041</v>
      </c>
      <c r="AA908" s="75">
        <f t="shared" ref="AA908:AA971" si="14">+IF(AND(W908="",X908="",Y908="",Z908=""),"",IF(AND(W908&lt;&gt;"",X908="",Y908="",Z908=""),0%,IF(AND(W908&lt;&gt;"",X908&lt;&gt;"",Y908="",Z908=""),33%,IF(AND(W908&lt;&gt;"",X908&lt;&gt;"",Y908&lt;&gt;"",Z908=""),66%,IF(AND(W908&lt;&gt;"",X908&lt;&gt;"",Y908&lt;&gt;"",Z908&lt;&gt;""),100%,"Información incompleta")))))</f>
        <v>1</v>
      </c>
      <c r="AB908" s="70" t="s">
        <v>3042</v>
      </c>
      <c r="AC908" s="70" t="s">
        <v>61</v>
      </c>
      <c r="AD908" s="70" t="s">
        <v>3043</v>
      </c>
      <c r="AE908" s="70" t="s">
        <v>3044</v>
      </c>
      <c r="AF908" s="76" t="s">
        <v>283</v>
      </c>
      <c r="AG908" s="65" t="s">
        <v>2995</v>
      </c>
    </row>
    <row r="909" spans="1:33" s="78" customFormat="1" ht="50.25" customHeight="1" x14ac:dyDescent="0.25">
      <c r="A909" s="61" t="s">
        <v>2977</v>
      </c>
      <c r="B909" s="62" t="s">
        <v>2978</v>
      </c>
      <c r="C909" s="63" t="s">
        <v>3045</v>
      </c>
      <c r="D909" s="64">
        <v>43026.638194444444</v>
      </c>
      <c r="E909" s="65" t="s">
        <v>231</v>
      </c>
      <c r="F909" s="66" t="s">
        <v>150</v>
      </c>
      <c r="G909" s="65" t="s">
        <v>241</v>
      </c>
      <c r="H909" s="67">
        <v>5770933963</v>
      </c>
      <c r="I909" s="67">
        <v>5459166391</v>
      </c>
      <c r="J909" s="66" t="s">
        <v>76</v>
      </c>
      <c r="K909" s="66" t="s">
        <v>68</v>
      </c>
      <c r="L909" s="62" t="s">
        <v>2981</v>
      </c>
      <c r="M909" s="62" t="s">
        <v>1767</v>
      </c>
      <c r="N909" s="68" t="s">
        <v>2998</v>
      </c>
      <c r="O909" s="69" t="s">
        <v>2983</v>
      </c>
      <c r="P909" s="65" t="s">
        <v>3009</v>
      </c>
      <c r="Q909" s="65" t="s">
        <v>3010</v>
      </c>
      <c r="R909" s="65" t="s">
        <v>3011</v>
      </c>
      <c r="S909" s="65">
        <v>180035001</v>
      </c>
      <c r="T909" s="65" t="s">
        <v>3012</v>
      </c>
      <c r="U909" s="70" t="s">
        <v>3013</v>
      </c>
      <c r="V909" s="71" t="s">
        <v>3046</v>
      </c>
      <c r="W909" s="72" t="s">
        <v>3047</v>
      </c>
      <c r="X909" s="73">
        <v>43026.638194444444</v>
      </c>
      <c r="Y909" s="74" t="s">
        <v>3048</v>
      </c>
      <c r="Z909" s="74" t="s">
        <v>3049</v>
      </c>
      <c r="AA909" s="75">
        <f t="shared" si="14"/>
        <v>1</v>
      </c>
      <c r="AB909" s="70" t="s">
        <v>3050</v>
      </c>
      <c r="AC909" s="70" t="s">
        <v>61</v>
      </c>
      <c r="AD909" s="70" t="s">
        <v>3051</v>
      </c>
      <c r="AE909" s="70" t="s">
        <v>3052</v>
      </c>
      <c r="AF909" s="76" t="s">
        <v>283</v>
      </c>
      <c r="AG909" s="65" t="s">
        <v>2995</v>
      </c>
    </row>
    <row r="910" spans="1:33" s="78" customFormat="1" ht="50.25" customHeight="1" x14ac:dyDescent="0.25">
      <c r="A910" s="61" t="s">
        <v>2977</v>
      </c>
      <c r="B910" s="62">
        <v>81101510</v>
      </c>
      <c r="C910" s="63" t="s">
        <v>3053</v>
      </c>
      <c r="D910" s="64">
        <v>43039.563888888886</v>
      </c>
      <c r="E910" s="65" t="s">
        <v>925</v>
      </c>
      <c r="F910" s="66" t="s">
        <v>1126</v>
      </c>
      <c r="G910" s="65" t="s">
        <v>241</v>
      </c>
      <c r="H910" s="67">
        <v>797700825</v>
      </c>
      <c r="I910" s="67">
        <v>766736040</v>
      </c>
      <c r="J910" s="66" t="s">
        <v>76</v>
      </c>
      <c r="K910" s="66" t="s">
        <v>68</v>
      </c>
      <c r="L910" s="62" t="s">
        <v>2981</v>
      </c>
      <c r="M910" s="62" t="s">
        <v>1767</v>
      </c>
      <c r="N910" s="68" t="s">
        <v>2998</v>
      </c>
      <c r="O910" s="69" t="s">
        <v>2983</v>
      </c>
      <c r="P910" s="65" t="s">
        <v>3009</v>
      </c>
      <c r="Q910" s="65" t="s">
        <v>3010</v>
      </c>
      <c r="R910" s="65" t="s">
        <v>3011</v>
      </c>
      <c r="S910" s="65">
        <v>180035001</v>
      </c>
      <c r="T910" s="65" t="s">
        <v>3012</v>
      </c>
      <c r="U910" s="70" t="s">
        <v>3013</v>
      </c>
      <c r="V910" s="71" t="s">
        <v>3054</v>
      </c>
      <c r="W910" s="72" t="s">
        <v>3055</v>
      </c>
      <c r="X910" s="73">
        <v>43039.563888888886</v>
      </c>
      <c r="Y910" s="74" t="s">
        <v>3056</v>
      </c>
      <c r="Z910" s="74" t="s">
        <v>3057</v>
      </c>
      <c r="AA910" s="75">
        <f t="shared" si="14"/>
        <v>1</v>
      </c>
      <c r="AB910" s="70" t="s">
        <v>3058</v>
      </c>
      <c r="AC910" s="70" t="s">
        <v>61</v>
      </c>
      <c r="AD910" s="70" t="s">
        <v>3059</v>
      </c>
      <c r="AE910" s="70" t="s">
        <v>3060</v>
      </c>
      <c r="AF910" s="76" t="s">
        <v>283</v>
      </c>
      <c r="AG910" s="65" t="s">
        <v>2995</v>
      </c>
    </row>
    <row r="911" spans="1:33" s="78" customFormat="1" ht="50.25" customHeight="1" x14ac:dyDescent="0.25">
      <c r="A911" s="61" t="s">
        <v>2977</v>
      </c>
      <c r="B911" s="62" t="s">
        <v>2978</v>
      </c>
      <c r="C911" s="63" t="s">
        <v>3061</v>
      </c>
      <c r="D911" s="64">
        <v>43026.606249999997</v>
      </c>
      <c r="E911" s="65" t="s">
        <v>231</v>
      </c>
      <c r="F911" s="66" t="s">
        <v>150</v>
      </c>
      <c r="G911" s="65" t="s">
        <v>241</v>
      </c>
      <c r="H911" s="67">
        <v>4687748877</v>
      </c>
      <c r="I911" s="67">
        <v>4436506576</v>
      </c>
      <c r="J911" s="66" t="s">
        <v>76</v>
      </c>
      <c r="K911" s="66" t="s">
        <v>68</v>
      </c>
      <c r="L911" s="62" t="s">
        <v>2981</v>
      </c>
      <c r="M911" s="62" t="s">
        <v>1767</v>
      </c>
      <c r="N911" s="68" t="s">
        <v>2998</v>
      </c>
      <c r="O911" s="69" t="s">
        <v>2983</v>
      </c>
      <c r="P911" s="65" t="s">
        <v>3009</v>
      </c>
      <c r="Q911" s="65" t="s">
        <v>3010</v>
      </c>
      <c r="R911" s="65" t="s">
        <v>3011</v>
      </c>
      <c r="S911" s="65">
        <v>180035001</v>
      </c>
      <c r="T911" s="65" t="s">
        <v>3012</v>
      </c>
      <c r="U911" s="70" t="s">
        <v>3013</v>
      </c>
      <c r="V911" s="71" t="s">
        <v>3062</v>
      </c>
      <c r="W911" s="72" t="s">
        <v>3063</v>
      </c>
      <c r="X911" s="73">
        <v>43026.606249999997</v>
      </c>
      <c r="Y911" s="74" t="s">
        <v>3064</v>
      </c>
      <c r="Z911" s="74" t="s">
        <v>3065</v>
      </c>
      <c r="AA911" s="75">
        <f t="shared" si="14"/>
        <v>1</v>
      </c>
      <c r="AB911" s="70" t="s">
        <v>3066</v>
      </c>
      <c r="AC911" s="70" t="s">
        <v>61</v>
      </c>
      <c r="AD911" s="70" t="s">
        <v>3067</v>
      </c>
      <c r="AE911" s="70" t="s">
        <v>3068</v>
      </c>
      <c r="AF911" s="76" t="s">
        <v>283</v>
      </c>
      <c r="AG911" s="65" t="s">
        <v>2995</v>
      </c>
    </row>
    <row r="912" spans="1:33" s="78" customFormat="1" ht="50.25" customHeight="1" x14ac:dyDescent="0.25">
      <c r="A912" s="61" t="s">
        <v>2977</v>
      </c>
      <c r="B912" s="62">
        <v>81101510</v>
      </c>
      <c r="C912" s="63" t="s">
        <v>3069</v>
      </c>
      <c r="D912" s="64">
        <v>43039.586111111108</v>
      </c>
      <c r="E912" s="65" t="s">
        <v>925</v>
      </c>
      <c r="F912" s="66" t="s">
        <v>1126</v>
      </c>
      <c r="G912" s="65" t="s">
        <v>241</v>
      </c>
      <c r="H912" s="67">
        <v>797377950</v>
      </c>
      <c r="I912" s="67">
        <v>742362422</v>
      </c>
      <c r="J912" s="66" t="s">
        <v>76</v>
      </c>
      <c r="K912" s="66" t="s">
        <v>68</v>
      </c>
      <c r="L912" s="62" t="s">
        <v>2981</v>
      </c>
      <c r="M912" s="62" t="s">
        <v>1767</v>
      </c>
      <c r="N912" s="68" t="s">
        <v>2998</v>
      </c>
      <c r="O912" s="69" t="s">
        <v>2983</v>
      </c>
      <c r="P912" s="65" t="s">
        <v>3009</v>
      </c>
      <c r="Q912" s="65" t="s">
        <v>3010</v>
      </c>
      <c r="R912" s="65" t="s">
        <v>3011</v>
      </c>
      <c r="S912" s="65">
        <v>180035001</v>
      </c>
      <c r="T912" s="65" t="s">
        <v>3012</v>
      </c>
      <c r="U912" s="70" t="s">
        <v>3013</v>
      </c>
      <c r="V912" s="71" t="s">
        <v>3070</v>
      </c>
      <c r="W912" s="72" t="s">
        <v>3071</v>
      </c>
      <c r="X912" s="73">
        <v>43039.586111111108</v>
      </c>
      <c r="Y912" s="74" t="s">
        <v>3072</v>
      </c>
      <c r="Z912" s="74" t="s">
        <v>3073</v>
      </c>
      <c r="AA912" s="75">
        <f t="shared" si="14"/>
        <v>1</v>
      </c>
      <c r="AB912" s="70" t="s">
        <v>3074</v>
      </c>
      <c r="AC912" s="70" t="s">
        <v>61</v>
      </c>
      <c r="AD912" s="70" t="s">
        <v>3075</v>
      </c>
      <c r="AE912" s="70" t="s">
        <v>3076</v>
      </c>
      <c r="AF912" s="76" t="s">
        <v>283</v>
      </c>
      <c r="AG912" s="65" t="s">
        <v>2995</v>
      </c>
    </row>
    <row r="913" spans="1:33" s="78" customFormat="1" ht="50.25" customHeight="1" x14ac:dyDescent="0.25">
      <c r="A913" s="61" t="s">
        <v>2977</v>
      </c>
      <c r="B913" s="62" t="s">
        <v>2978</v>
      </c>
      <c r="C913" s="63" t="s">
        <v>3077</v>
      </c>
      <c r="D913" s="64">
        <v>43026.520138888889</v>
      </c>
      <c r="E913" s="65" t="s">
        <v>231</v>
      </c>
      <c r="F913" s="66" t="s">
        <v>150</v>
      </c>
      <c r="G913" s="65" t="s">
        <v>241</v>
      </c>
      <c r="H913" s="67">
        <v>5016364832</v>
      </c>
      <c r="I913" s="67">
        <v>4744292572</v>
      </c>
      <c r="J913" s="66" t="s">
        <v>76</v>
      </c>
      <c r="K913" s="66" t="s">
        <v>68</v>
      </c>
      <c r="L913" s="62" t="s">
        <v>2981</v>
      </c>
      <c r="M913" s="62" t="s">
        <v>1767</v>
      </c>
      <c r="N913" s="68" t="s">
        <v>2998</v>
      </c>
      <c r="O913" s="69" t="s">
        <v>2983</v>
      </c>
      <c r="P913" s="65" t="s">
        <v>3009</v>
      </c>
      <c r="Q913" s="65" t="s">
        <v>3010</v>
      </c>
      <c r="R913" s="65" t="s">
        <v>3011</v>
      </c>
      <c r="S913" s="65">
        <v>180035001</v>
      </c>
      <c r="T913" s="65" t="s">
        <v>3012</v>
      </c>
      <c r="U913" s="70" t="s">
        <v>3013</v>
      </c>
      <c r="V913" s="71" t="s">
        <v>3078</v>
      </c>
      <c r="W913" s="72" t="s">
        <v>3079</v>
      </c>
      <c r="X913" s="73">
        <v>43026.520138888889</v>
      </c>
      <c r="Y913" s="74" t="s">
        <v>3080</v>
      </c>
      <c r="Z913" s="74" t="s">
        <v>3081</v>
      </c>
      <c r="AA913" s="75">
        <f t="shared" si="14"/>
        <v>1</v>
      </c>
      <c r="AB913" s="70" t="s">
        <v>3082</v>
      </c>
      <c r="AC913" s="70" t="s">
        <v>61</v>
      </c>
      <c r="AD913" s="70" t="s">
        <v>3083</v>
      </c>
      <c r="AE913" s="70" t="s">
        <v>3084</v>
      </c>
      <c r="AF913" s="76" t="s">
        <v>283</v>
      </c>
      <c r="AG913" s="65" t="s">
        <v>2995</v>
      </c>
    </row>
    <row r="914" spans="1:33" s="78" customFormat="1" ht="50.25" customHeight="1" x14ac:dyDescent="0.25">
      <c r="A914" s="61" t="s">
        <v>2977</v>
      </c>
      <c r="B914" s="62">
        <v>81101510</v>
      </c>
      <c r="C914" s="63" t="s">
        <v>3085</v>
      </c>
      <c r="D914" s="64">
        <v>43039.508333333331</v>
      </c>
      <c r="E914" s="65" t="s">
        <v>925</v>
      </c>
      <c r="F914" s="66" t="s">
        <v>1126</v>
      </c>
      <c r="G914" s="65" t="s">
        <v>241</v>
      </c>
      <c r="H914" s="67">
        <v>804939522</v>
      </c>
      <c r="I914" s="67">
        <v>765360400</v>
      </c>
      <c r="J914" s="66" t="s">
        <v>76</v>
      </c>
      <c r="K914" s="66" t="s">
        <v>68</v>
      </c>
      <c r="L914" s="62" t="s">
        <v>2981</v>
      </c>
      <c r="M914" s="62" t="s">
        <v>1767</v>
      </c>
      <c r="N914" s="68" t="s">
        <v>2998</v>
      </c>
      <c r="O914" s="69" t="s">
        <v>2983</v>
      </c>
      <c r="P914" s="65" t="s">
        <v>3009</v>
      </c>
      <c r="Q914" s="65" t="s">
        <v>3010</v>
      </c>
      <c r="R914" s="65" t="s">
        <v>3011</v>
      </c>
      <c r="S914" s="65">
        <v>180035001</v>
      </c>
      <c r="T914" s="65" t="s">
        <v>3012</v>
      </c>
      <c r="U914" s="70" t="s">
        <v>3013</v>
      </c>
      <c r="V914" s="71" t="s">
        <v>3086</v>
      </c>
      <c r="W914" s="72" t="s">
        <v>3087</v>
      </c>
      <c r="X914" s="73">
        <v>43039.508333333331</v>
      </c>
      <c r="Y914" s="74" t="s">
        <v>3088</v>
      </c>
      <c r="Z914" s="74" t="s">
        <v>3089</v>
      </c>
      <c r="AA914" s="75">
        <f t="shared" si="14"/>
        <v>1</v>
      </c>
      <c r="AB914" s="70" t="s">
        <v>3090</v>
      </c>
      <c r="AC914" s="70" t="s">
        <v>61</v>
      </c>
      <c r="AD914" s="70" t="s">
        <v>3091</v>
      </c>
      <c r="AE914" s="70" t="s">
        <v>3092</v>
      </c>
      <c r="AF914" s="76" t="s">
        <v>283</v>
      </c>
      <c r="AG914" s="65" t="s">
        <v>2995</v>
      </c>
    </row>
    <row r="915" spans="1:33" s="78" customFormat="1" ht="50.25" customHeight="1" x14ac:dyDescent="0.25">
      <c r="A915" s="61" t="s">
        <v>2977</v>
      </c>
      <c r="B915" s="62" t="s">
        <v>2978</v>
      </c>
      <c r="C915" s="63" t="s">
        <v>3093</v>
      </c>
      <c r="D915" s="64">
        <v>43026.619444444441</v>
      </c>
      <c r="E915" s="65" t="s">
        <v>231</v>
      </c>
      <c r="F915" s="66" t="s">
        <v>150</v>
      </c>
      <c r="G915" s="65" t="s">
        <v>241</v>
      </c>
      <c r="H915" s="67">
        <v>5365111637</v>
      </c>
      <c r="I915" s="67">
        <v>5082441357</v>
      </c>
      <c r="J915" s="66" t="s">
        <v>76</v>
      </c>
      <c r="K915" s="66" t="s">
        <v>68</v>
      </c>
      <c r="L915" s="62" t="s">
        <v>2981</v>
      </c>
      <c r="M915" s="62" t="s">
        <v>1767</v>
      </c>
      <c r="N915" s="68" t="s">
        <v>2998</v>
      </c>
      <c r="O915" s="69" t="s">
        <v>2983</v>
      </c>
      <c r="P915" s="65" t="s">
        <v>3009</v>
      </c>
      <c r="Q915" s="65" t="s">
        <v>3010</v>
      </c>
      <c r="R915" s="65" t="s">
        <v>3094</v>
      </c>
      <c r="S915" s="65">
        <v>183002001</v>
      </c>
      <c r="T915" s="65" t="s">
        <v>3012</v>
      </c>
      <c r="U915" s="70" t="s">
        <v>3013</v>
      </c>
      <c r="V915" s="71" t="s">
        <v>3095</v>
      </c>
      <c r="W915" s="72" t="s">
        <v>3096</v>
      </c>
      <c r="X915" s="73">
        <v>43026.619444444441</v>
      </c>
      <c r="Y915" s="74" t="s">
        <v>3097</v>
      </c>
      <c r="Z915" s="74" t="s">
        <v>3098</v>
      </c>
      <c r="AA915" s="75">
        <f t="shared" si="14"/>
        <v>1</v>
      </c>
      <c r="AB915" s="70" t="s">
        <v>3099</v>
      </c>
      <c r="AC915" s="70" t="s">
        <v>61</v>
      </c>
      <c r="AD915" s="70" t="s">
        <v>3100</v>
      </c>
      <c r="AE915" s="70" t="s">
        <v>3101</v>
      </c>
      <c r="AF915" s="76" t="s">
        <v>283</v>
      </c>
      <c r="AG915" s="65" t="s">
        <v>2995</v>
      </c>
    </row>
    <row r="916" spans="1:33" s="78" customFormat="1" ht="50.25" customHeight="1" x14ac:dyDescent="0.25">
      <c r="A916" s="61" t="s">
        <v>2977</v>
      </c>
      <c r="B916" s="62">
        <v>81101510</v>
      </c>
      <c r="C916" s="63" t="s">
        <v>3102</v>
      </c>
      <c r="D916" s="64">
        <v>43039.540277777778</v>
      </c>
      <c r="E916" s="65" t="s">
        <v>925</v>
      </c>
      <c r="F916" s="66" t="s">
        <v>1126</v>
      </c>
      <c r="G916" s="65" t="s">
        <v>241</v>
      </c>
      <c r="H916" s="67">
        <v>667887548</v>
      </c>
      <c r="I916" s="67">
        <v>634460114</v>
      </c>
      <c r="J916" s="66" t="s">
        <v>76</v>
      </c>
      <c r="K916" s="66" t="s">
        <v>68</v>
      </c>
      <c r="L916" s="62" t="s">
        <v>2981</v>
      </c>
      <c r="M916" s="62" t="s">
        <v>1767</v>
      </c>
      <c r="N916" s="68" t="s">
        <v>2998</v>
      </c>
      <c r="O916" s="69" t="s">
        <v>2983</v>
      </c>
      <c r="P916" s="65" t="s">
        <v>3009</v>
      </c>
      <c r="Q916" s="65" t="s">
        <v>3010</v>
      </c>
      <c r="R916" s="65" t="s">
        <v>3094</v>
      </c>
      <c r="S916" s="65">
        <v>183002001</v>
      </c>
      <c r="T916" s="65" t="s">
        <v>3012</v>
      </c>
      <c r="U916" s="70" t="s">
        <v>3013</v>
      </c>
      <c r="V916" s="71" t="s">
        <v>3103</v>
      </c>
      <c r="W916" s="72" t="s">
        <v>3104</v>
      </c>
      <c r="X916" s="73">
        <v>43039.540277777778</v>
      </c>
      <c r="Y916" s="74" t="s">
        <v>3105</v>
      </c>
      <c r="Z916" s="74" t="s">
        <v>3106</v>
      </c>
      <c r="AA916" s="75">
        <f t="shared" si="14"/>
        <v>1</v>
      </c>
      <c r="AB916" s="70" t="s">
        <v>3107</v>
      </c>
      <c r="AC916" s="70" t="s">
        <v>61</v>
      </c>
      <c r="AD916" s="70" t="s">
        <v>3108</v>
      </c>
      <c r="AE916" s="70" t="s">
        <v>3109</v>
      </c>
      <c r="AF916" s="76" t="s">
        <v>283</v>
      </c>
      <c r="AG916" s="65" t="s">
        <v>2995</v>
      </c>
    </row>
    <row r="917" spans="1:33" s="78" customFormat="1" ht="50.25" customHeight="1" x14ac:dyDescent="0.25">
      <c r="A917" s="61" t="s">
        <v>2977</v>
      </c>
      <c r="B917" s="62" t="s">
        <v>2978</v>
      </c>
      <c r="C917" s="63" t="s">
        <v>3110</v>
      </c>
      <c r="D917" s="64">
        <v>43343</v>
      </c>
      <c r="E917" s="65" t="s">
        <v>918</v>
      </c>
      <c r="F917" s="66" t="s">
        <v>576</v>
      </c>
      <c r="G917" s="65" t="s">
        <v>241</v>
      </c>
      <c r="H917" s="67">
        <f>126570366+460565000</f>
        <v>587135366</v>
      </c>
      <c r="I917" s="67">
        <f>126570366+460565000</f>
        <v>587135366</v>
      </c>
      <c r="J917" s="66" t="s">
        <v>76</v>
      </c>
      <c r="K917" s="66" t="s">
        <v>68</v>
      </c>
      <c r="L917" s="62" t="s">
        <v>2981</v>
      </c>
      <c r="M917" s="62" t="s">
        <v>1767</v>
      </c>
      <c r="N917" s="68" t="s">
        <v>2998</v>
      </c>
      <c r="O917" s="69" t="s">
        <v>2983</v>
      </c>
      <c r="P917" s="65" t="s">
        <v>3009</v>
      </c>
      <c r="Q917" s="65" t="s">
        <v>3010</v>
      </c>
      <c r="R917" s="65" t="s">
        <v>3094</v>
      </c>
      <c r="S917" s="65">
        <v>183002001</v>
      </c>
      <c r="T917" s="65" t="s">
        <v>3012</v>
      </c>
      <c r="U917" s="70" t="s">
        <v>3013</v>
      </c>
      <c r="V917" s="71"/>
      <c r="W917" s="72"/>
      <c r="X917" s="73"/>
      <c r="Y917" s="74"/>
      <c r="Z917" s="74"/>
      <c r="AA917" s="75" t="str">
        <f t="shared" si="14"/>
        <v/>
      </c>
      <c r="AB917" s="70"/>
      <c r="AC917" s="70"/>
      <c r="AD917" s="70" t="s">
        <v>3111</v>
      </c>
      <c r="AE917" s="70" t="s">
        <v>3112</v>
      </c>
      <c r="AF917" s="76" t="s">
        <v>283</v>
      </c>
      <c r="AG917" s="65" t="s">
        <v>2995</v>
      </c>
    </row>
    <row r="918" spans="1:33" s="78" customFormat="1" ht="50.25" customHeight="1" x14ac:dyDescent="0.25">
      <c r="A918" s="61" t="s">
        <v>2977</v>
      </c>
      <c r="B918" s="62" t="s">
        <v>3113</v>
      </c>
      <c r="C918" s="63" t="s">
        <v>3114</v>
      </c>
      <c r="D918" s="64">
        <v>43032.625</v>
      </c>
      <c r="E918" s="65" t="s">
        <v>918</v>
      </c>
      <c r="F918" s="66" t="s">
        <v>1126</v>
      </c>
      <c r="G918" s="65" t="s">
        <v>241</v>
      </c>
      <c r="H918" s="67">
        <v>377400000</v>
      </c>
      <c r="I918" s="67">
        <v>427521483</v>
      </c>
      <c r="J918" s="66" t="s">
        <v>76</v>
      </c>
      <c r="K918" s="66" t="s">
        <v>68</v>
      </c>
      <c r="L918" s="62" t="s">
        <v>2981</v>
      </c>
      <c r="M918" s="62" t="s">
        <v>1767</v>
      </c>
      <c r="N918" s="68" t="s">
        <v>2998</v>
      </c>
      <c r="O918" s="69" t="s">
        <v>2983</v>
      </c>
      <c r="P918" s="65" t="s">
        <v>3115</v>
      </c>
      <c r="Q918" s="65" t="s">
        <v>3116</v>
      </c>
      <c r="R918" s="65" t="s">
        <v>3117</v>
      </c>
      <c r="S918" s="65">
        <v>180038001</v>
      </c>
      <c r="T918" s="65" t="s">
        <v>3118</v>
      </c>
      <c r="U918" s="70" t="s">
        <v>3119</v>
      </c>
      <c r="V918" s="71">
        <v>7705</v>
      </c>
      <c r="W918" s="72" t="s">
        <v>3120</v>
      </c>
      <c r="X918" s="73">
        <v>43032.625</v>
      </c>
      <c r="Y918" s="74" t="s">
        <v>3121</v>
      </c>
      <c r="Z918" s="74">
        <v>4600007991</v>
      </c>
      <c r="AA918" s="75">
        <f t="shared" si="14"/>
        <v>1</v>
      </c>
      <c r="AB918" s="70" t="s">
        <v>3122</v>
      </c>
      <c r="AC918" s="70" t="s">
        <v>845</v>
      </c>
      <c r="AD918" s="70" t="s">
        <v>3123</v>
      </c>
      <c r="AE918" s="70" t="s">
        <v>3124</v>
      </c>
      <c r="AF918" s="76" t="s">
        <v>3125</v>
      </c>
      <c r="AG918" s="65" t="s">
        <v>3007</v>
      </c>
    </row>
    <row r="919" spans="1:33" s="78" customFormat="1" ht="50.25" customHeight="1" x14ac:dyDescent="0.25">
      <c r="A919" s="61" t="s">
        <v>2977</v>
      </c>
      <c r="B919" s="62" t="s">
        <v>3113</v>
      </c>
      <c r="C919" s="63" t="s">
        <v>3126</v>
      </c>
      <c r="D919" s="64">
        <v>43343</v>
      </c>
      <c r="E919" s="65" t="s">
        <v>3127</v>
      </c>
      <c r="F919" s="66" t="s">
        <v>75</v>
      </c>
      <c r="G919" s="65" t="s">
        <v>241</v>
      </c>
      <c r="H919" s="67">
        <v>47600000</v>
      </c>
      <c r="I919" s="67">
        <f>47600000+8400000</f>
        <v>56000000</v>
      </c>
      <c r="J919" s="66" t="s">
        <v>76</v>
      </c>
      <c r="K919" s="66" t="s">
        <v>68</v>
      </c>
      <c r="L919" s="62" t="s">
        <v>2981</v>
      </c>
      <c r="M919" s="62" t="s">
        <v>1767</v>
      </c>
      <c r="N919" s="68" t="s">
        <v>2998</v>
      </c>
      <c r="O919" s="69" t="s">
        <v>2983</v>
      </c>
      <c r="P919" s="65" t="s">
        <v>3115</v>
      </c>
      <c r="Q919" s="65" t="s">
        <v>3116</v>
      </c>
      <c r="R919" s="65" t="s">
        <v>3128</v>
      </c>
      <c r="S919" s="65">
        <v>180038001</v>
      </c>
      <c r="T919" s="65" t="s">
        <v>3118</v>
      </c>
      <c r="U919" s="70" t="s">
        <v>3119</v>
      </c>
      <c r="V919" s="71"/>
      <c r="W919" s="72" t="s">
        <v>3129</v>
      </c>
      <c r="X919" s="73"/>
      <c r="Y919" s="74"/>
      <c r="Z919" s="74"/>
      <c r="AA919" s="75">
        <f t="shared" si="14"/>
        <v>0</v>
      </c>
      <c r="AB919" s="70"/>
      <c r="AC919" s="70"/>
      <c r="AD919" s="70" t="s">
        <v>3130</v>
      </c>
      <c r="AE919" s="70" t="s">
        <v>3124</v>
      </c>
      <c r="AF919" s="76" t="s">
        <v>63</v>
      </c>
      <c r="AG919" s="65" t="s">
        <v>3007</v>
      </c>
    </row>
    <row r="920" spans="1:33" s="78" customFormat="1" ht="50.25" customHeight="1" x14ac:dyDescent="0.25">
      <c r="A920" s="61" t="s">
        <v>2977</v>
      </c>
      <c r="B920" s="62">
        <v>22101600</v>
      </c>
      <c r="C920" s="63" t="s">
        <v>3131</v>
      </c>
      <c r="D920" s="64">
        <v>43046.727083333331</v>
      </c>
      <c r="E920" s="65" t="s">
        <v>3132</v>
      </c>
      <c r="F920" s="66" t="s">
        <v>47</v>
      </c>
      <c r="G920" s="65" t="s">
        <v>241</v>
      </c>
      <c r="H920" s="67">
        <v>4600000000</v>
      </c>
      <c r="I920" s="67">
        <v>4600000000</v>
      </c>
      <c r="J920" s="66" t="s">
        <v>76</v>
      </c>
      <c r="K920" s="66" t="s">
        <v>68</v>
      </c>
      <c r="L920" s="62" t="s">
        <v>2981</v>
      </c>
      <c r="M920" s="62" t="s">
        <v>1767</v>
      </c>
      <c r="N920" s="68" t="s">
        <v>2998</v>
      </c>
      <c r="O920" s="69" t="s">
        <v>2983</v>
      </c>
      <c r="P920" s="65" t="s">
        <v>3009</v>
      </c>
      <c r="Q920" s="65" t="s">
        <v>3133</v>
      </c>
      <c r="R920" s="65" t="s">
        <v>3134</v>
      </c>
      <c r="S920" s="65">
        <v>180030001</v>
      </c>
      <c r="T920" s="65" t="s">
        <v>3135</v>
      </c>
      <c r="U920" s="70" t="s">
        <v>3136</v>
      </c>
      <c r="V920" s="71" t="s">
        <v>3137</v>
      </c>
      <c r="W920" s="72" t="s">
        <v>3138</v>
      </c>
      <c r="X920" s="73">
        <v>43046.727083333331</v>
      </c>
      <c r="Y920" s="74" t="s">
        <v>3139</v>
      </c>
      <c r="Z920" s="74" t="s">
        <v>3140</v>
      </c>
      <c r="AA920" s="75">
        <f t="shared" si="14"/>
        <v>1</v>
      </c>
      <c r="AB920" s="70" t="s">
        <v>3141</v>
      </c>
      <c r="AC920" s="70" t="s">
        <v>61</v>
      </c>
      <c r="AD920" s="70" t="s">
        <v>3142</v>
      </c>
      <c r="AE920" s="70" t="s">
        <v>3143</v>
      </c>
      <c r="AF920" s="76" t="s">
        <v>63</v>
      </c>
      <c r="AG920" s="65" t="s">
        <v>3007</v>
      </c>
    </row>
    <row r="921" spans="1:33" s="78" customFormat="1" ht="50.25" customHeight="1" x14ac:dyDescent="0.25">
      <c r="A921" s="61" t="s">
        <v>2977</v>
      </c>
      <c r="B921" s="62" t="s">
        <v>3144</v>
      </c>
      <c r="C921" s="63" t="s">
        <v>3145</v>
      </c>
      <c r="D921" s="64">
        <v>42156.677777777775</v>
      </c>
      <c r="E921" s="65" t="s">
        <v>855</v>
      </c>
      <c r="F921" s="66" t="s">
        <v>576</v>
      </c>
      <c r="G921" s="65" t="s">
        <v>241</v>
      </c>
      <c r="H921" s="67">
        <v>22319442051</v>
      </c>
      <c r="I921" s="67">
        <v>22319442051</v>
      </c>
      <c r="J921" s="66" t="s">
        <v>76</v>
      </c>
      <c r="K921" s="66" t="s">
        <v>68</v>
      </c>
      <c r="L921" s="62" t="s">
        <v>2981</v>
      </c>
      <c r="M921" s="62" t="s">
        <v>1767</v>
      </c>
      <c r="N921" s="68" t="s">
        <v>2998</v>
      </c>
      <c r="O921" s="69" t="s">
        <v>2983</v>
      </c>
      <c r="P921" s="65" t="s">
        <v>3146</v>
      </c>
      <c r="Q921" s="65" t="s">
        <v>3147</v>
      </c>
      <c r="R921" s="65" t="s">
        <v>3148</v>
      </c>
      <c r="S921" s="65">
        <v>183023001</v>
      </c>
      <c r="T921" s="65" t="s">
        <v>3149</v>
      </c>
      <c r="U921" s="70" t="s">
        <v>3150</v>
      </c>
      <c r="V921" s="71" t="s">
        <v>3151</v>
      </c>
      <c r="W921" s="72" t="s">
        <v>3152</v>
      </c>
      <c r="X921" s="73">
        <v>42156.677777777775</v>
      </c>
      <c r="Y921" s="74" t="s">
        <v>3153</v>
      </c>
      <c r="Z921" s="74">
        <v>4600004806</v>
      </c>
      <c r="AA921" s="75">
        <f t="shared" si="14"/>
        <v>1</v>
      </c>
      <c r="AB921" s="70" t="s">
        <v>3154</v>
      </c>
      <c r="AC921" s="70" t="s">
        <v>61</v>
      </c>
      <c r="AD921" s="70" t="s">
        <v>3155</v>
      </c>
      <c r="AE921" s="70" t="s">
        <v>3156</v>
      </c>
      <c r="AF921" s="76" t="s">
        <v>283</v>
      </c>
      <c r="AG921" s="65" t="s">
        <v>2995</v>
      </c>
    </row>
    <row r="922" spans="1:33" s="78" customFormat="1" ht="50.25" customHeight="1" x14ac:dyDescent="0.25">
      <c r="A922" s="61" t="s">
        <v>2977</v>
      </c>
      <c r="B922" s="62" t="s">
        <v>3144</v>
      </c>
      <c r="C922" s="63" t="s">
        <v>3157</v>
      </c>
      <c r="D922" s="64">
        <v>43146</v>
      </c>
      <c r="E922" s="65" t="s">
        <v>855</v>
      </c>
      <c r="F922" s="66" t="s">
        <v>576</v>
      </c>
      <c r="G922" s="65" t="s">
        <v>3158</v>
      </c>
      <c r="H922" s="67">
        <v>80515439350</v>
      </c>
      <c r="I922" s="67">
        <v>80515439350</v>
      </c>
      <c r="J922" s="66" t="s">
        <v>76</v>
      </c>
      <c r="K922" s="66" t="s">
        <v>68</v>
      </c>
      <c r="L922" s="62" t="s">
        <v>2981</v>
      </c>
      <c r="M922" s="62" t="s">
        <v>1767</v>
      </c>
      <c r="N922" s="68" t="s">
        <v>2998</v>
      </c>
      <c r="O922" s="69" t="s">
        <v>2983</v>
      </c>
      <c r="P922" s="65" t="s">
        <v>3146</v>
      </c>
      <c r="Q922" s="65" t="s">
        <v>3147</v>
      </c>
      <c r="R922" s="65" t="s">
        <v>3148</v>
      </c>
      <c r="S922" s="65">
        <v>183023001</v>
      </c>
      <c r="T922" s="65" t="s">
        <v>3149</v>
      </c>
      <c r="U922" s="70" t="s">
        <v>3150</v>
      </c>
      <c r="V922" s="71" t="s">
        <v>3151</v>
      </c>
      <c r="W922" s="72" t="s">
        <v>3159</v>
      </c>
      <c r="X922" s="73">
        <v>42156.677777777775</v>
      </c>
      <c r="Y922" s="74" t="s">
        <v>3160</v>
      </c>
      <c r="Z922" s="74">
        <v>4600004806</v>
      </c>
      <c r="AA922" s="75">
        <f t="shared" si="14"/>
        <v>1</v>
      </c>
      <c r="AB922" s="70" t="s">
        <v>3161</v>
      </c>
      <c r="AC922" s="70" t="s">
        <v>61</v>
      </c>
      <c r="AD922" s="70" t="s">
        <v>3162</v>
      </c>
      <c r="AE922" s="70" t="s">
        <v>3163</v>
      </c>
      <c r="AF922" s="76" t="s">
        <v>283</v>
      </c>
      <c r="AG922" s="65" t="s">
        <v>2995</v>
      </c>
    </row>
    <row r="923" spans="1:33" s="78" customFormat="1" ht="50.25" customHeight="1" x14ac:dyDescent="0.25">
      <c r="A923" s="61" t="s">
        <v>2977</v>
      </c>
      <c r="B923" s="62" t="s">
        <v>3144</v>
      </c>
      <c r="C923" s="63" t="s">
        <v>3164</v>
      </c>
      <c r="D923" s="64">
        <v>43146</v>
      </c>
      <c r="E923" s="65" t="s">
        <v>855</v>
      </c>
      <c r="F923" s="66" t="s">
        <v>576</v>
      </c>
      <c r="G923" s="65" t="s">
        <v>3158</v>
      </c>
      <c r="H923" s="67">
        <v>4149836066</v>
      </c>
      <c r="I923" s="67">
        <v>4149836066</v>
      </c>
      <c r="J923" s="66" t="s">
        <v>76</v>
      </c>
      <c r="K923" s="66" t="s">
        <v>68</v>
      </c>
      <c r="L923" s="62" t="s">
        <v>2981</v>
      </c>
      <c r="M923" s="62" t="s">
        <v>1767</v>
      </c>
      <c r="N923" s="68" t="s">
        <v>2998</v>
      </c>
      <c r="O923" s="69" t="s">
        <v>2983</v>
      </c>
      <c r="P923" s="65" t="s">
        <v>3146</v>
      </c>
      <c r="Q923" s="65" t="s">
        <v>3147</v>
      </c>
      <c r="R923" s="65" t="s">
        <v>3148</v>
      </c>
      <c r="S923" s="65">
        <v>183023001</v>
      </c>
      <c r="T923" s="65" t="s">
        <v>3149</v>
      </c>
      <c r="U923" s="70" t="s">
        <v>3150</v>
      </c>
      <c r="V923" s="71" t="s">
        <v>3165</v>
      </c>
      <c r="W923" s="72" t="s">
        <v>3166</v>
      </c>
      <c r="X923" s="73">
        <v>42228.688888888886</v>
      </c>
      <c r="Y923" s="74" t="s">
        <v>3167</v>
      </c>
      <c r="Z923" s="74">
        <v>4600004805</v>
      </c>
      <c r="AA923" s="75">
        <f t="shared" si="14"/>
        <v>1</v>
      </c>
      <c r="AB923" s="70" t="s">
        <v>3168</v>
      </c>
      <c r="AC923" s="70" t="s">
        <v>61</v>
      </c>
      <c r="AD923" s="70" t="s">
        <v>3169</v>
      </c>
      <c r="AE923" s="70" t="s">
        <v>3170</v>
      </c>
      <c r="AF923" s="76" t="s">
        <v>283</v>
      </c>
      <c r="AG923" s="65" t="s">
        <v>2995</v>
      </c>
    </row>
    <row r="924" spans="1:33" s="78" customFormat="1" ht="50.25" customHeight="1" x14ac:dyDescent="0.25">
      <c r="A924" s="61" t="s">
        <v>2977</v>
      </c>
      <c r="B924" s="62" t="s">
        <v>3144</v>
      </c>
      <c r="C924" s="63" t="s">
        <v>3171</v>
      </c>
      <c r="D924" s="64">
        <v>43146</v>
      </c>
      <c r="E924" s="65" t="s">
        <v>855</v>
      </c>
      <c r="F924" s="66" t="s">
        <v>576</v>
      </c>
      <c r="G924" s="65" t="s">
        <v>3158</v>
      </c>
      <c r="H924" s="67">
        <v>1856720917</v>
      </c>
      <c r="I924" s="67">
        <v>1856720917</v>
      </c>
      <c r="J924" s="66" t="s">
        <v>76</v>
      </c>
      <c r="K924" s="66" t="s">
        <v>68</v>
      </c>
      <c r="L924" s="62" t="s">
        <v>2981</v>
      </c>
      <c r="M924" s="62" t="s">
        <v>1767</v>
      </c>
      <c r="N924" s="68" t="s">
        <v>2998</v>
      </c>
      <c r="O924" s="69" t="s">
        <v>2983</v>
      </c>
      <c r="P924" s="65" t="s">
        <v>3146</v>
      </c>
      <c r="Q924" s="65" t="s">
        <v>3147</v>
      </c>
      <c r="R924" s="65" t="s">
        <v>3148</v>
      </c>
      <c r="S924" s="65">
        <v>183023001</v>
      </c>
      <c r="T924" s="65" t="s">
        <v>3149</v>
      </c>
      <c r="U924" s="70" t="s">
        <v>3150</v>
      </c>
      <c r="V924" s="71" t="s">
        <v>3172</v>
      </c>
      <c r="W924" s="72" t="s">
        <v>3173</v>
      </c>
      <c r="X924" s="73">
        <v>42278.670138888891</v>
      </c>
      <c r="Y924" s="74" t="s">
        <v>3174</v>
      </c>
      <c r="Z924" s="74">
        <v>4600004840</v>
      </c>
      <c r="AA924" s="75">
        <f t="shared" si="14"/>
        <v>1</v>
      </c>
      <c r="AB924" s="70" t="s">
        <v>3175</v>
      </c>
      <c r="AC924" s="70" t="s">
        <v>61</v>
      </c>
      <c r="AD924" s="70" t="s">
        <v>3176</v>
      </c>
      <c r="AE924" s="70" t="s">
        <v>3177</v>
      </c>
      <c r="AF924" s="76" t="s">
        <v>63</v>
      </c>
      <c r="AG924" s="65" t="s">
        <v>2995</v>
      </c>
    </row>
    <row r="925" spans="1:33" s="78" customFormat="1" ht="50.25" customHeight="1" x14ac:dyDescent="0.25">
      <c r="A925" s="61" t="s">
        <v>2977</v>
      </c>
      <c r="B925" s="62" t="s">
        <v>3144</v>
      </c>
      <c r="C925" s="63" t="s">
        <v>3178</v>
      </c>
      <c r="D925" s="64">
        <v>43146</v>
      </c>
      <c r="E925" s="65" t="s">
        <v>855</v>
      </c>
      <c r="F925" s="66" t="s">
        <v>576</v>
      </c>
      <c r="G925" s="65" t="s">
        <v>3158</v>
      </c>
      <c r="H925" s="67">
        <v>97500000</v>
      </c>
      <c r="I925" s="67">
        <v>97500000</v>
      </c>
      <c r="J925" s="66" t="s">
        <v>76</v>
      </c>
      <c r="K925" s="66" t="s">
        <v>68</v>
      </c>
      <c r="L925" s="62" t="s">
        <v>2981</v>
      </c>
      <c r="M925" s="62" t="s">
        <v>1767</v>
      </c>
      <c r="N925" s="68" t="s">
        <v>2998</v>
      </c>
      <c r="O925" s="69" t="s">
        <v>2983</v>
      </c>
      <c r="P925" s="65" t="s">
        <v>3146</v>
      </c>
      <c r="Q925" s="65" t="s">
        <v>3147</v>
      </c>
      <c r="R925" s="65" t="s">
        <v>3148</v>
      </c>
      <c r="S925" s="65">
        <v>183023001</v>
      </c>
      <c r="T925" s="65" t="s">
        <v>3149</v>
      </c>
      <c r="U925" s="70" t="s">
        <v>3150</v>
      </c>
      <c r="V925" s="71">
        <v>4600003495</v>
      </c>
      <c r="W925" s="72" t="s">
        <v>3179</v>
      </c>
      <c r="X925" s="73">
        <v>42139.411805555559</v>
      </c>
      <c r="Y925" s="74">
        <v>42123</v>
      </c>
      <c r="Z925" s="74">
        <v>4600003495</v>
      </c>
      <c r="AA925" s="75">
        <f t="shared" si="14"/>
        <v>1</v>
      </c>
      <c r="AB925" s="70" t="s">
        <v>3180</v>
      </c>
      <c r="AC925" s="70" t="s">
        <v>61</v>
      </c>
      <c r="AD925" s="70" t="s">
        <v>3181</v>
      </c>
      <c r="AE925" s="70" t="s">
        <v>3182</v>
      </c>
      <c r="AF925" s="76" t="s">
        <v>63</v>
      </c>
      <c r="AG925" s="65" t="s">
        <v>2995</v>
      </c>
    </row>
    <row r="926" spans="1:33" s="78" customFormat="1" ht="50.25" customHeight="1" x14ac:dyDescent="0.25">
      <c r="A926" s="61" t="s">
        <v>2977</v>
      </c>
      <c r="B926" s="62" t="s">
        <v>3144</v>
      </c>
      <c r="C926" s="63" t="s">
        <v>3183</v>
      </c>
      <c r="D926" s="64">
        <v>43146</v>
      </c>
      <c r="E926" s="65" t="s">
        <v>855</v>
      </c>
      <c r="F926" s="66" t="s">
        <v>576</v>
      </c>
      <c r="G926" s="65" t="s">
        <v>3158</v>
      </c>
      <c r="H926" s="67">
        <v>2152729000</v>
      </c>
      <c r="I926" s="67">
        <v>2152729000</v>
      </c>
      <c r="J926" s="66" t="s">
        <v>76</v>
      </c>
      <c r="K926" s="66" t="s">
        <v>68</v>
      </c>
      <c r="L926" s="62" t="s">
        <v>2981</v>
      </c>
      <c r="M926" s="62" t="s">
        <v>1767</v>
      </c>
      <c r="N926" s="68" t="s">
        <v>2998</v>
      </c>
      <c r="O926" s="69" t="s">
        <v>2983</v>
      </c>
      <c r="P926" s="65" t="s">
        <v>3146</v>
      </c>
      <c r="Q926" s="65" t="s">
        <v>3147</v>
      </c>
      <c r="R926" s="65" t="s">
        <v>3148</v>
      </c>
      <c r="S926" s="65">
        <v>183023001</v>
      </c>
      <c r="T926" s="65" t="s">
        <v>3149</v>
      </c>
      <c r="U926" s="70" t="s">
        <v>3150</v>
      </c>
      <c r="V926" s="71" t="s">
        <v>3151</v>
      </c>
      <c r="W926" s="72" t="s">
        <v>3184</v>
      </c>
      <c r="X926" s="73">
        <v>42156.677777777775</v>
      </c>
      <c r="Y926" s="74" t="s">
        <v>3160</v>
      </c>
      <c r="Z926" s="74">
        <v>4600004806</v>
      </c>
      <c r="AA926" s="75">
        <f t="shared" si="14"/>
        <v>1</v>
      </c>
      <c r="AB926" s="70" t="s">
        <v>3161</v>
      </c>
      <c r="AC926" s="70" t="s">
        <v>61</v>
      </c>
      <c r="AD926" s="70" t="s">
        <v>3185</v>
      </c>
      <c r="AE926" s="70" t="s">
        <v>3163</v>
      </c>
      <c r="AF926" s="76" t="s">
        <v>283</v>
      </c>
      <c r="AG926" s="65" t="s">
        <v>2995</v>
      </c>
    </row>
    <row r="927" spans="1:33" s="78" customFormat="1" ht="50.25" customHeight="1" x14ac:dyDescent="0.25">
      <c r="A927" s="61" t="s">
        <v>2977</v>
      </c>
      <c r="B927" s="62" t="s">
        <v>3144</v>
      </c>
      <c r="C927" s="63" t="s">
        <v>3186</v>
      </c>
      <c r="D927" s="64">
        <v>43146</v>
      </c>
      <c r="E927" s="65" t="s">
        <v>855</v>
      </c>
      <c r="F927" s="66" t="s">
        <v>576</v>
      </c>
      <c r="G927" s="65" t="s">
        <v>3158</v>
      </c>
      <c r="H927" s="67">
        <v>8727774667</v>
      </c>
      <c r="I927" s="67">
        <v>8727774667</v>
      </c>
      <c r="J927" s="66" t="s">
        <v>76</v>
      </c>
      <c r="K927" s="66" t="s">
        <v>68</v>
      </c>
      <c r="L927" s="62" t="s">
        <v>2981</v>
      </c>
      <c r="M927" s="62" t="s">
        <v>1767</v>
      </c>
      <c r="N927" s="68" t="s">
        <v>2998</v>
      </c>
      <c r="O927" s="69" t="s">
        <v>2983</v>
      </c>
      <c r="P927" s="65" t="s">
        <v>3146</v>
      </c>
      <c r="Q927" s="65" t="s">
        <v>3147</v>
      </c>
      <c r="R927" s="65" t="s">
        <v>3148</v>
      </c>
      <c r="S927" s="65">
        <v>183023001</v>
      </c>
      <c r="T927" s="65" t="s">
        <v>3149</v>
      </c>
      <c r="U927" s="70" t="s">
        <v>3150</v>
      </c>
      <c r="V927" s="71" t="s">
        <v>3151</v>
      </c>
      <c r="W927" s="72" t="s">
        <v>3187</v>
      </c>
      <c r="X927" s="73">
        <v>42156.677777777775</v>
      </c>
      <c r="Y927" s="74" t="s">
        <v>3160</v>
      </c>
      <c r="Z927" s="74">
        <v>4600004806</v>
      </c>
      <c r="AA927" s="75">
        <f t="shared" si="14"/>
        <v>1</v>
      </c>
      <c r="AB927" s="70" t="s">
        <v>3161</v>
      </c>
      <c r="AC927" s="70" t="s">
        <v>61</v>
      </c>
      <c r="AD927" s="70" t="s">
        <v>3188</v>
      </c>
      <c r="AE927" s="70" t="s">
        <v>3163</v>
      </c>
      <c r="AF927" s="76" t="s">
        <v>283</v>
      </c>
      <c r="AG927" s="65" t="s">
        <v>2995</v>
      </c>
    </row>
    <row r="928" spans="1:33" s="78" customFormat="1" ht="50.25" customHeight="1" x14ac:dyDescent="0.25">
      <c r="A928" s="61" t="s">
        <v>2977</v>
      </c>
      <c r="B928" s="62">
        <v>72141103</v>
      </c>
      <c r="C928" s="63" t="s">
        <v>3189</v>
      </c>
      <c r="D928" s="64">
        <v>43048.65902777778</v>
      </c>
      <c r="E928" s="65" t="s">
        <v>736</v>
      </c>
      <c r="F928" s="66" t="s">
        <v>81</v>
      </c>
      <c r="G928" s="65" t="s">
        <v>3158</v>
      </c>
      <c r="H928" s="67">
        <v>3000000000</v>
      </c>
      <c r="I928" s="67">
        <v>3000000000</v>
      </c>
      <c r="J928" s="66" t="s">
        <v>76</v>
      </c>
      <c r="K928" s="66" t="s">
        <v>68</v>
      </c>
      <c r="L928" s="62" t="s">
        <v>2981</v>
      </c>
      <c r="M928" s="62" t="s">
        <v>1767</v>
      </c>
      <c r="N928" s="68" t="s">
        <v>2998</v>
      </c>
      <c r="O928" s="69" t="s">
        <v>2983</v>
      </c>
      <c r="P928" s="65" t="s">
        <v>3190</v>
      </c>
      <c r="Q928" s="65" t="s">
        <v>3191</v>
      </c>
      <c r="R928" s="65" t="s">
        <v>3192</v>
      </c>
      <c r="S928" s="65">
        <v>180032001</v>
      </c>
      <c r="T928" s="65" t="s">
        <v>3193</v>
      </c>
      <c r="U928" s="70" t="s">
        <v>3194</v>
      </c>
      <c r="V928" s="71" t="s">
        <v>3195</v>
      </c>
      <c r="W928" s="72" t="s">
        <v>3196</v>
      </c>
      <c r="X928" s="73">
        <v>43048.65902777778</v>
      </c>
      <c r="Y928" s="74" t="s">
        <v>3197</v>
      </c>
      <c r="Z928" s="74" t="s">
        <v>3198</v>
      </c>
      <c r="AA928" s="75">
        <f t="shared" si="14"/>
        <v>1</v>
      </c>
      <c r="AB928" s="70" t="s">
        <v>3199</v>
      </c>
      <c r="AC928" s="70" t="s">
        <v>61</v>
      </c>
      <c r="AD928" s="70" t="s">
        <v>3200</v>
      </c>
      <c r="AE928" s="70" t="s">
        <v>3201</v>
      </c>
      <c r="AF928" s="76" t="s">
        <v>63</v>
      </c>
      <c r="AG928" s="65" t="s">
        <v>3007</v>
      </c>
    </row>
    <row r="929" spans="1:33" s="78" customFormat="1" ht="50.25" customHeight="1" x14ac:dyDescent="0.25">
      <c r="A929" s="61" t="s">
        <v>2977</v>
      </c>
      <c r="B929" s="62">
        <v>72141103</v>
      </c>
      <c r="C929" s="63" t="s">
        <v>3202</v>
      </c>
      <c r="D929" s="64">
        <v>43048.716666666667</v>
      </c>
      <c r="E929" s="65" t="s">
        <v>1148</v>
      </c>
      <c r="F929" s="66" t="s">
        <v>81</v>
      </c>
      <c r="G929" s="65" t="s">
        <v>3158</v>
      </c>
      <c r="H929" s="67">
        <v>2074971000</v>
      </c>
      <c r="I929" s="67">
        <v>2074971000</v>
      </c>
      <c r="J929" s="66" t="s">
        <v>76</v>
      </c>
      <c r="K929" s="66" t="s">
        <v>68</v>
      </c>
      <c r="L929" s="62" t="s">
        <v>2981</v>
      </c>
      <c r="M929" s="62" t="s">
        <v>1767</v>
      </c>
      <c r="N929" s="68" t="s">
        <v>2998</v>
      </c>
      <c r="O929" s="69" t="s">
        <v>2983</v>
      </c>
      <c r="P929" s="65" t="s">
        <v>3190</v>
      </c>
      <c r="Q929" s="65" t="s">
        <v>3191</v>
      </c>
      <c r="R929" s="65" t="s">
        <v>3192</v>
      </c>
      <c r="S929" s="65">
        <v>180032001</v>
      </c>
      <c r="T929" s="65" t="s">
        <v>3193</v>
      </c>
      <c r="U929" s="70" t="s">
        <v>3194</v>
      </c>
      <c r="V929" s="71" t="s">
        <v>3203</v>
      </c>
      <c r="W929" s="72" t="s">
        <v>3204</v>
      </c>
      <c r="X929" s="73">
        <v>43048.716666666667</v>
      </c>
      <c r="Y929" s="74" t="s">
        <v>3205</v>
      </c>
      <c r="Z929" s="74" t="s">
        <v>3206</v>
      </c>
      <c r="AA929" s="75">
        <f t="shared" si="14"/>
        <v>1</v>
      </c>
      <c r="AB929" s="70" t="s">
        <v>3207</v>
      </c>
      <c r="AC929" s="70" t="s">
        <v>61</v>
      </c>
      <c r="AD929" s="70" t="s">
        <v>3208</v>
      </c>
      <c r="AE929" s="70" t="s">
        <v>3209</v>
      </c>
      <c r="AF929" s="76" t="s">
        <v>63</v>
      </c>
      <c r="AG929" s="65" t="s">
        <v>3007</v>
      </c>
    </row>
    <row r="930" spans="1:33" s="78" customFormat="1" ht="50.25" customHeight="1" x14ac:dyDescent="0.25">
      <c r="A930" s="61" t="s">
        <v>2977</v>
      </c>
      <c r="B930" s="62">
        <v>72141103</v>
      </c>
      <c r="C930" s="63" t="s">
        <v>3210</v>
      </c>
      <c r="D930" s="64">
        <v>43048.606944444444</v>
      </c>
      <c r="E930" s="65" t="s">
        <v>674</v>
      </c>
      <c r="F930" s="66" t="s">
        <v>81</v>
      </c>
      <c r="G930" s="65" t="s">
        <v>3158</v>
      </c>
      <c r="H930" s="67">
        <v>1200000000</v>
      </c>
      <c r="I930" s="67">
        <v>1200000000</v>
      </c>
      <c r="J930" s="66" t="s">
        <v>76</v>
      </c>
      <c r="K930" s="66" t="s">
        <v>68</v>
      </c>
      <c r="L930" s="62" t="s">
        <v>2981</v>
      </c>
      <c r="M930" s="62" t="s">
        <v>1767</v>
      </c>
      <c r="N930" s="68" t="s">
        <v>2998</v>
      </c>
      <c r="O930" s="69" t="s">
        <v>2983</v>
      </c>
      <c r="P930" s="65" t="s">
        <v>3190</v>
      </c>
      <c r="Q930" s="65" t="s">
        <v>3191</v>
      </c>
      <c r="R930" s="65" t="s">
        <v>3192</v>
      </c>
      <c r="S930" s="65">
        <v>180032001</v>
      </c>
      <c r="T930" s="65" t="s">
        <v>3193</v>
      </c>
      <c r="U930" s="70" t="s">
        <v>3194</v>
      </c>
      <c r="V930" s="71" t="s">
        <v>3211</v>
      </c>
      <c r="W930" s="72" t="s">
        <v>3212</v>
      </c>
      <c r="X930" s="73">
        <v>43048.606944444444</v>
      </c>
      <c r="Y930" s="74" t="s">
        <v>3213</v>
      </c>
      <c r="Z930" s="74" t="s">
        <v>3214</v>
      </c>
      <c r="AA930" s="75">
        <f t="shared" si="14"/>
        <v>1</v>
      </c>
      <c r="AB930" s="70" t="s">
        <v>3215</v>
      </c>
      <c r="AC930" s="70" t="s">
        <v>61</v>
      </c>
      <c r="AD930" s="70" t="s">
        <v>3216</v>
      </c>
      <c r="AE930" s="70" t="s">
        <v>3217</v>
      </c>
      <c r="AF930" s="76" t="s">
        <v>63</v>
      </c>
      <c r="AG930" s="65" t="s">
        <v>3007</v>
      </c>
    </row>
    <row r="931" spans="1:33" s="78" customFormat="1" ht="50.25" customHeight="1" x14ac:dyDescent="0.25">
      <c r="A931" s="61" t="s">
        <v>2977</v>
      </c>
      <c r="B931" s="62">
        <v>72141103</v>
      </c>
      <c r="C931" s="63" t="s">
        <v>3218</v>
      </c>
      <c r="D931" s="64">
        <v>43048.617361111108</v>
      </c>
      <c r="E931" s="65" t="s">
        <v>1148</v>
      </c>
      <c r="F931" s="66" t="s">
        <v>81</v>
      </c>
      <c r="G931" s="65" t="s">
        <v>3158</v>
      </c>
      <c r="H931" s="67">
        <v>709947096</v>
      </c>
      <c r="I931" s="67">
        <v>709947096</v>
      </c>
      <c r="J931" s="66" t="s">
        <v>76</v>
      </c>
      <c r="K931" s="66" t="s">
        <v>68</v>
      </c>
      <c r="L931" s="62" t="s">
        <v>2981</v>
      </c>
      <c r="M931" s="62" t="s">
        <v>1767</v>
      </c>
      <c r="N931" s="68" t="s">
        <v>2998</v>
      </c>
      <c r="O931" s="69" t="s">
        <v>2983</v>
      </c>
      <c r="P931" s="65" t="s">
        <v>3190</v>
      </c>
      <c r="Q931" s="65" t="s">
        <v>3191</v>
      </c>
      <c r="R931" s="65" t="s">
        <v>3192</v>
      </c>
      <c r="S931" s="65">
        <v>180032001</v>
      </c>
      <c r="T931" s="65" t="s">
        <v>3193</v>
      </c>
      <c r="U931" s="70" t="s">
        <v>3194</v>
      </c>
      <c r="V931" s="71" t="s">
        <v>3219</v>
      </c>
      <c r="W931" s="72" t="s">
        <v>3220</v>
      </c>
      <c r="X931" s="73">
        <v>43048.617361111108</v>
      </c>
      <c r="Y931" s="74" t="s">
        <v>3221</v>
      </c>
      <c r="Z931" s="74" t="s">
        <v>3222</v>
      </c>
      <c r="AA931" s="75">
        <f t="shared" si="14"/>
        <v>1</v>
      </c>
      <c r="AB931" s="70" t="s">
        <v>3223</v>
      </c>
      <c r="AC931" s="70" t="s">
        <v>61</v>
      </c>
      <c r="AD931" s="70" t="s">
        <v>3224</v>
      </c>
      <c r="AE931" s="70" t="s">
        <v>3217</v>
      </c>
      <c r="AF931" s="76" t="s">
        <v>63</v>
      </c>
      <c r="AG931" s="65" t="s">
        <v>3007</v>
      </c>
    </row>
    <row r="932" spans="1:33" s="78" customFormat="1" ht="50.25" customHeight="1" x14ac:dyDescent="0.25">
      <c r="A932" s="61" t="s">
        <v>2977</v>
      </c>
      <c r="B932" s="62">
        <v>72141103</v>
      </c>
      <c r="C932" s="63" t="s">
        <v>3225</v>
      </c>
      <c r="D932" s="64">
        <v>43048.620138888888</v>
      </c>
      <c r="E932" s="65" t="s">
        <v>736</v>
      </c>
      <c r="F932" s="66" t="s">
        <v>81</v>
      </c>
      <c r="G932" s="65" t="s">
        <v>3158</v>
      </c>
      <c r="H932" s="67">
        <v>3332190062</v>
      </c>
      <c r="I932" s="67">
        <v>3332190062</v>
      </c>
      <c r="J932" s="66" t="s">
        <v>76</v>
      </c>
      <c r="K932" s="66" t="s">
        <v>68</v>
      </c>
      <c r="L932" s="62" t="s">
        <v>2981</v>
      </c>
      <c r="M932" s="62" t="s">
        <v>1767</v>
      </c>
      <c r="N932" s="68" t="s">
        <v>2998</v>
      </c>
      <c r="O932" s="69" t="s">
        <v>2983</v>
      </c>
      <c r="P932" s="65" t="s">
        <v>3190</v>
      </c>
      <c r="Q932" s="65" t="s">
        <v>3191</v>
      </c>
      <c r="R932" s="65" t="s">
        <v>3192</v>
      </c>
      <c r="S932" s="65">
        <v>180032001</v>
      </c>
      <c r="T932" s="65" t="s">
        <v>3193</v>
      </c>
      <c r="U932" s="70" t="s">
        <v>3194</v>
      </c>
      <c r="V932" s="71" t="s">
        <v>3226</v>
      </c>
      <c r="W932" s="72" t="s">
        <v>3227</v>
      </c>
      <c r="X932" s="73">
        <v>43048.620138888888</v>
      </c>
      <c r="Y932" s="74" t="s">
        <v>3228</v>
      </c>
      <c r="Z932" s="74" t="s">
        <v>3229</v>
      </c>
      <c r="AA932" s="75">
        <f t="shared" si="14"/>
        <v>1</v>
      </c>
      <c r="AB932" s="70" t="s">
        <v>3230</v>
      </c>
      <c r="AC932" s="70" t="s">
        <v>61</v>
      </c>
      <c r="AD932" s="70" t="s">
        <v>3231</v>
      </c>
      <c r="AE932" s="70" t="s">
        <v>3217</v>
      </c>
      <c r="AF932" s="76" t="s">
        <v>63</v>
      </c>
      <c r="AG932" s="65" t="s">
        <v>3007</v>
      </c>
    </row>
    <row r="933" spans="1:33" s="78" customFormat="1" ht="50.25" customHeight="1" x14ac:dyDescent="0.25">
      <c r="A933" s="61" t="s">
        <v>2977</v>
      </c>
      <c r="B933" s="62">
        <v>72141103</v>
      </c>
      <c r="C933" s="63" t="s">
        <v>3232</v>
      </c>
      <c r="D933" s="64">
        <v>43048.602777777778</v>
      </c>
      <c r="E933" s="65" t="s">
        <v>736</v>
      </c>
      <c r="F933" s="66" t="s">
        <v>81</v>
      </c>
      <c r="G933" s="65" t="s">
        <v>3158</v>
      </c>
      <c r="H933" s="67">
        <v>314460928</v>
      </c>
      <c r="I933" s="67">
        <v>314460928</v>
      </c>
      <c r="J933" s="66" t="s">
        <v>76</v>
      </c>
      <c r="K933" s="66" t="s">
        <v>68</v>
      </c>
      <c r="L933" s="62" t="s">
        <v>2981</v>
      </c>
      <c r="M933" s="62" t="s">
        <v>1767</v>
      </c>
      <c r="N933" s="68" t="s">
        <v>2998</v>
      </c>
      <c r="O933" s="69" t="s">
        <v>2983</v>
      </c>
      <c r="P933" s="65" t="s">
        <v>3190</v>
      </c>
      <c r="Q933" s="65" t="s">
        <v>3191</v>
      </c>
      <c r="R933" s="65" t="s">
        <v>3192</v>
      </c>
      <c r="S933" s="65">
        <v>180032001</v>
      </c>
      <c r="T933" s="65" t="s">
        <v>3193</v>
      </c>
      <c r="U933" s="70" t="s">
        <v>3194</v>
      </c>
      <c r="V933" s="71" t="s">
        <v>3233</v>
      </c>
      <c r="W933" s="72" t="s">
        <v>3234</v>
      </c>
      <c r="X933" s="73">
        <v>43048.602777777778</v>
      </c>
      <c r="Y933" s="74" t="s">
        <v>3235</v>
      </c>
      <c r="Z933" s="74" t="s">
        <v>3236</v>
      </c>
      <c r="AA933" s="75">
        <f t="shared" si="14"/>
        <v>1</v>
      </c>
      <c r="AB933" s="70" t="s">
        <v>3237</v>
      </c>
      <c r="AC933" s="70" t="s">
        <v>61</v>
      </c>
      <c r="AD933" s="70" t="s">
        <v>3231</v>
      </c>
      <c r="AE933" s="70" t="s">
        <v>3201</v>
      </c>
      <c r="AF933" s="76" t="s">
        <v>63</v>
      </c>
      <c r="AG933" s="65" t="s">
        <v>3007</v>
      </c>
    </row>
    <row r="934" spans="1:33" s="78" customFormat="1" ht="50.25" customHeight="1" x14ac:dyDescent="0.25">
      <c r="A934" s="61" t="s">
        <v>2977</v>
      </c>
      <c r="B934" s="62">
        <v>72141103</v>
      </c>
      <c r="C934" s="63" t="s">
        <v>3238</v>
      </c>
      <c r="D934" s="64">
        <v>43048.613194444442</v>
      </c>
      <c r="E934" s="65" t="s">
        <v>736</v>
      </c>
      <c r="F934" s="66" t="s">
        <v>81</v>
      </c>
      <c r="G934" s="65" t="s">
        <v>3158</v>
      </c>
      <c r="H934" s="67">
        <v>1368430914</v>
      </c>
      <c r="I934" s="67">
        <v>1368430914</v>
      </c>
      <c r="J934" s="66" t="s">
        <v>76</v>
      </c>
      <c r="K934" s="66" t="s">
        <v>68</v>
      </c>
      <c r="L934" s="62" t="s">
        <v>2981</v>
      </c>
      <c r="M934" s="62" t="s">
        <v>1767</v>
      </c>
      <c r="N934" s="68" t="s">
        <v>2998</v>
      </c>
      <c r="O934" s="69" t="s">
        <v>2983</v>
      </c>
      <c r="P934" s="65" t="s">
        <v>3190</v>
      </c>
      <c r="Q934" s="65" t="s">
        <v>3191</v>
      </c>
      <c r="R934" s="65" t="s">
        <v>3192</v>
      </c>
      <c r="S934" s="65">
        <v>180032001</v>
      </c>
      <c r="T934" s="65" t="s">
        <v>3193</v>
      </c>
      <c r="U934" s="70" t="s">
        <v>3194</v>
      </c>
      <c r="V934" s="71" t="s">
        <v>3239</v>
      </c>
      <c r="W934" s="72" t="s">
        <v>3240</v>
      </c>
      <c r="X934" s="73">
        <v>43048.613194444442</v>
      </c>
      <c r="Y934" s="74" t="s">
        <v>3241</v>
      </c>
      <c r="Z934" s="74" t="s">
        <v>3242</v>
      </c>
      <c r="AA934" s="75">
        <f t="shared" si="14"/>
        <v>1</v>
      </c>
      <c r="AB934" s="70" t="s">
        <v>3243</v>
      </c>
      <c r="AC934" s="70" t="s">
        <v>61</v>
      </c>
      <c r="AD934" s="70" t="s">
        <v>3244</v>
      </c>
      <c r="AE934" s="70" t="s">
        <v>3201</v>
      </c>
      <c r="AF934" s="76" t="s">
        <v>63</v>
      </c>
      <c r="AG934" s="65" t="s">
        <v>3007</v>
      </c>
    </row>
    <row r="935" spans="1:33" s="78" customFormat="1" ht="50.25" customHeight="1" x14ac:dyDescent="0.25">
      <c r="A935" s="61" t="s">
        <v>2977</v>
      </c>
      <c r="B935" s="62">
        <v>72141103</v>
      </c>
      <c r="C935" s="63" t="s">
        <v>3245</v>
      </c>
      <c r="D935" s="64">
        <v>43048.62222222222</v>
      </c>
      <c r="E935" s="65" t="s">
        <v>736</v>
      </c>
      <c r="F935" s="66" t="s">
        <v>81</v>
      </c>
      <c r="G935" s="65" t="s">
        <v>3158</v>
      </c>
      <c r="H935" s="67">
        <v>2000000000</v>
      </c>
      <c r="I935" s="67">
        <v>2000000000</v>
      </c>
      <c r="J935" s="66" t="s">
        <v>76</v>
      </c>
      <c r="K935" s="66" t="s">
        <v>68</v>
      </c>
      <c r="L935" s="62" t="s">
        <v>2981</v>
      </c>
      <c r="M935" s="62" t="s">
        <v>1767</v>
      </c>
      <c r="N935" s="68" t="s">
        <v>2998</v>
      </c>
      <c r="O935" s="69" t="s">
        <v>2983</v>
      </c>
      <c r="P935" s="65" t="s">
        <v>3190</v>
      </c>
      <c r="Q935" s="65" t="s">
        <v>3191</v>
      </c>
      <c r="R935" s="65" t="s">
        <v>3192</v>
      </c>
      <c r="S935" s="65">
        <v>180032001</v>
      </c>
      <c r="T935" s="65" t="s">
        <v>3193</v>
      </c>
      <c r="U935" s="70" t="s">
        <v>3194</v>
      </c>
      <c r="V935" s="71" t="s">
        <v>3246</v>
      </c>
      <c r="W935" s="72" t="s">
        <v>3247</v>
      </c>
      <c r="X935" s="73">
        <v>43048.62222222222</v>
      </c>
      <c r="Y935" s="74" t="s">
        <v>3248</v>
      </c>
      <c r="Z935" s="74" t="s">
        <v>3249</v>
      </c>
      <c r="AA935" s="75">
        <f t="shared" si="14"/>
        <v>1</v>
      </c>
      <c r="AB935" s="70" t="s">
        <v>3250</v>
      </c>
      <c r="AC935" s="70" t="s">
        <v>61</v>
      </c>
      <c r="AD935" s="70" t="s">
        <v>3251</v>
      </c>
      <c r="AE935" s="70" t="s">
        <v>3252</v>
      </c>
      <c r="AF935" s="76" t="s">
        <v>63</v>
      </c>
      <c r="AG935" s="65" t="s">
        <v>3007</v>
      </c>
    </row>
    <row r="936" spans="1:33" s="78" customFormat="1" ht="50.25" customHeight="1" x14ac:dyDescent="0.25">
      <c r="A936" s="61" t="s">
        <v>2977</v>
      </c>
      <c r="B936" s="62">
        <v>72141103</v>
      </c>
      <c r="C936" s="63" t="s">
        <v>3253</v>
      </c>
      <c r="D936" s="64">
        <v>43048.67291666667</v>
      </c>
      <c r="E936" s="65" t="s">
        <v>1148</v>
      </c>
      <c r="F936" s="66" t="s">
        <v>81</v>
      </c>
      <c r="G936" s="65" t="s">
        <v>3158</v>
      </c>
      <c r="H936" s="67">
        <v>1190047485</v>
      </c>
      <c r="I936" s="67">
        <v>1190047485</v>
      </c>
      <c r="J936" s="66" t="s">
        <v>76</v>
      </c>
      <c r="K936" s="66" t="s">
        <v>68</v>
      </c>
      <c r="L936" s="62" t="s">
        <v>2981</v>
      </c>
      <c r="M936" s="62" t="s">
        <v>1767</v>
      </c>
      <c r="N936" s="68" t="s">
        <v>2998</v>
      </c>
      <c r="O936" s="69" t="s">
        <v>2983</v>
      </c>
      <c r="P936" s="65" t="s">
        <v>3190</v>
      </c>
      <c r="Q936" s="65" t="s">
        <v>3191</v>
      </c>
      <c r="R936" s="65" t="s">
        <v>3192</v>
      </c>
      <c r="S936" s="65">
        <v>180032001</v>
      </c>
      <c r="T936" s="65" t="s">
        <v>3193</v>
      </c>
      <c r="U936" s="70" t="s">
        <v>3194</v>
      </c>
      <c r="V936" s="71" t="s">
        <v>3254</v>
      </c>
      <c r="W936" s="72" t="s">
        <v>3255</v>
      </c>
      <c r="X936" s="73">
        <v>43048.67291666667</v>
      </c>
      <c r="Y936" s="74" t="s">
        <v>3256</v>
      </c>
      <c r="Z936" s="74" t="s">
        <v>3257</v>
      </c>
      <c r="AA936" s="75">
        <f t="shared" si="14"/>
        <v>1</v>
      </c>
      <c r="AB936" s="70" t="s">
        <v>3258</v>
      </c>
      <c r="AC936" s="70" t="s">
        <v>61</v>
      </c>
      <c r="AD936" s="70" t="s">
        <v>3259</v>
      </c>
      <c r="AE936" s="70" t="s">
        <v>3201</v>
      </c>
      <c r="AF936" s="76" t="s">
        <v>63</v>
      </c>
      <c r="AG936" s="65" t="s">
        <v>3007</v>
      </c>
    </row>
    <row r="937" spans="1:33" s="78" customFormat="1" ht="50.25" customHeight="1" x14ac:dyDescent="0.25">
      <c r="A937" s="61" t="s">
        <v>2977</v>
      </c>
      <c r="B937" s="62">
        <v>72141103</v>
      </c>
      <c r="C937" s="63" t="s">
        <v>3260</v>
      </c>
      <c r="D937" s="64">
        <v>43048.643750000003</v>
      </c>
      <c r="E937" s="65" t="s">
        <v>1148</v>
      </c>
      <c r="F937" s="66" t="s">
        <v>81</v>
      </c>
      <c r="G937" s="65" t="s">
        <v>3158</v>
      </c>
      <c r="H937" s="67">
        <v>3000000000</v>
      </c>
      <c r="I937" s="67">
        <v>3000000000</v>
      </c>
      <c r="J937" s="66" t="s">
        <v>76</v>
      </c>
      <c r="K937" s="66" t="s">
        <v>68</v>
      </c>
      <c r="L937" s="62" t="s">
        <v>2981</v>
      </c>
      <c r="M937" s="62" t="s">
        <v>1767</v>
      </c>
      <c r="N937" s="68" t="s">
        <v>2998</v>
      </c>
      <c r="O937" s="69" t="s">
        <v>2983</v>
      </c>
      <c r="P937" s="65" t="s">
        <v>3190</v>
      </c>
      <c r="Q937" s="65" t="s">
        <v>3191</v>
      </c>
      <c r="R937" s="65" t="s">
        <v>3192</v>
      </c>
      <c r="S937" s="65">
        <v>180032001</v>
      </c>
      <c r="T937" s="65" t="s">
        <v>3193</v>
      </c>
      <c r="U937" s="70" t="s">
        <v>3194</v>
      </c>
      <c r="V937" s="71" t="s">
        <v>3261</v>
      </c>
      <c r="W937" s="72" t="s">
        <v>3262</v>
      </c>
      <c r="X937" s="73">
        <v>43048.643750000003</v>
      </c>
      <c r="Y937" s="74" t="s">
        <v>3263</v>
      </c>
      <c r="Z937" s="74" t="s">
        <v>3264</v>
      </c>
      <c r="AA937" s="75">
        <f t="shared" si="14"/>
        <v>1</v>
      </c>
      <c r="AB937" s="70" t="s">
        <v>3265</v>
      </c>
      <c r="AC937" s="70" t="s">
        <v>61</v>
      </c>
      <c r="AD937" s="70" t="s">
        <v>3266</v>
      </c>
      <c r="AE937" s="70" t="s">
        <v>3267</v>
      </c>
      <c r="AF937" s="76" t="s">
        <v>63</v>
      </c>
      <c r="AG937" s="65" t="s">
        <v>3007</v>
      </c>
    </row>
    <row r="938" spans="1:33" s="78" customFormat="1" ht="50.25" customHeight="1" x14ac:dyDescent="0.25">
      <c r="A938" s="61" t="s">
        <v>2977</v>
      </c>
      <c r="B938" s="62">
        <v>72141103</v>
      </c>
      <c r="C938" s="63" t="s">
        <v>3268</v>
      </c>
      <c r="D938" s="64">
        <v>43048.633333333331</v>
      </c>
      <c r="E938" s="65" t="s">
        <v>736</v>
      </c>
      <c r="F938" s="66" t="s">
        <v>81</v>
      </c>
      <c r="G938" s="65" t="s">
        <v>3158</v>
      </c>
      <c r="H938" s="67">
        <v>571904350.79999995</v>
      </c>
      <c r="I938" s="67">
        <v>571904350.79999995</v>
      </c>
      <c r="J938" s="66" t="s">
        <v>76</v>
      </c>
      <c r="K938" s="66" t="s">
        <v>68</v>
      </c>
      <c r="L938" s="62" t="s">
        <v>2981</v>
      </c>
      <c r="M938" s="62" t="s">
        <v>1767</v>
      </c>
      <c r="N938" s="68" t="s">
        <v>2998</v>
      </c>
      <c r="O938" s="69" t="s">
        <v>2983</v>
      </c>
      <c r="P938" s="65" t="s">
        <v>3190</v>
      </c>
      <c r="Q938" s="65" t="s">
        <v>3191</v>
      </c>
      <c r="R938" s="65" t="s">
        <v>3192</v>
      </c>
      <c r="S938" s="65">
        <v>180032001</v>
      </c>
      <c r="T938" s="65" t="s">
        <v>3193</v>
      </c>
      <c r="U938" s="70" t="s">
        <v>3194</v>
      </c>
      <c r="V938" s="71" t="s">
        <v>3269</v>
      </c>
      <c r="W938" s="72" t="s">
        <v>3270</v>
      </c>
      <c r="X938" s="73">
        <v>43048.633333333331</v>
      </c>
      <c r="Y938" s="74" t="s">
        <v>3271</v>
      </c>
      <c r="Z938" s="74" t="s">
        <v>3272</v>
      </c>
      <c r="AA938" s="75">
        <f t="shared" si="14"/>
        <v>1</v>
      </c>
      <c r="AB938" s="70" t="s">
        <v>3273</v>
      </c>
      <c r="AC938" s="70" t="s">
        <v>61</v>
      </c>
      <c r="AD938" s="70" t="s">
        <v>3231</v>
      </c>
      <c r="AE938" s="70" t="s">
        <v>3217</v>
      </c>
      <c r="AF938" s="76" t="s">
        <v>63</v>
      </c>
      <c r="AG938" s="65" t="s">
        <v>3007</v>
      </c>
    </row>
    <row r="939" spans="1:33" s="78" customFormat="1" ht="50.25" customHeight="1" x14ac:dyDescent="0.25">
      <c r="A939" s="61" t="s">
        <v>2977</v>
      </c>
      <c r="B939" s="62">
        <v>72141103</v>
      </c>
      <c r="C939" s="63" t="s">
        <v>3274</v>
      </c>
      <c r="D939" s="64">
        <v>43049.336805555555</v>
      </c>
      <c r="E939" s="65" t="s">
        <v>855</v>
      </c>
      <c r="F939" s="66" t="s">
        <v>81</v>
      </c>
      <c r="G939" s="65" t="s">
        <v>3158</v>
      </c>
      <c r="H939" s="67">
        <v>1000000000</v>
      </c>
      <c r="I939" s="67">
        <v>1000000000</v>
      </c>
      <c r="J939" s="66" t="s">
        <v>76</v>
      </c>
      <c r="K939" s="66" t="s">
        <v>68</v>
      </c>
      <c r="L939" s="62" t="s">
        <v>2981</v>
      </c>
      <c r="M939" s="62" t="s">
        <v>1767</v>
      </c>
      <c r="N939" s="68" t="s">
        <v>2998</v>
      </c>
      <c r="O939" s="69" t="s">
        <v>2983</v>
      </c>
      <c r="P939" s="65" t="s">
        <v>3190</v>
      </c>
      <c r="Q939" s="65" t="s">
        <v>3191</v>
      </c>
      <c r="R939" s="65" t="s">
        <v>3192</v>
      </c>
      <c r="S939" s="65">
        <v>180032002</v>
      </c>
      <c r="T939" s="65" t="s">
        <v>3193</v>
      </c>
      <c r="U939" s="70" t="s">
        <v>3194</v>
      </c>
      <c r="V939" s="71" t="s">
        <v>3275</v>
      </c>
      <c r="W939" s="72" t="s">
        <v>3276</v>
      </c>
      <c r="X939" s="73">
        <v>43049.336805555555</v>
      </c>
      <c r="Y939" s="74" t="s">
        <v>3277</v>
      </c>
      <c r="Z939" s="74" t="s">
        <v>3278</v>
      </c>
      <c r="AA939" s="75">
        <f t="shared" si="14"/>
        <v>1</v>
      </c>
      <c r="AB939" s="70" t="s">
        <v>3279</v>
      </c>
      <c r="AC939" s="70" t="s">
        <v>61</v>
      </c>
      <c r="AD939" s="70" t="s">
        <v>3280</v>
      </c>
      <c r="AE939" s="70" t="s">
        <v>3209</v>
      </c>
      <c r="AF939" s="76" t="s">
        <v>63</v>
      </c>
      <c r="AG939" s="65" t="s">
        <v>3007</v>
      </c>
    </row>
    <row r="940" spans="1:33" s="78" customFormat="1" ht="50.25" customHeight="1" x14ac:dyDescent="0.25">
      <c r="A940" s="61" t="s">
        <v>2977</v>
      </c>
      <c r="B940" s="62">
        <v>72141103</v>
      </c>
      <c r="C940" s="63" t="s">
        <v>3281</v>
      </c>
      <c r="D940" s="64">
        <v>43049.404861111114</v>
      </c>
      <c r="E940" s="65" t="s">
        <v>736</v>
      </c>
      <c r="F940" s="66" t="s">
        <v>81</v>
      </c>
      <c r="G940" s="65" t="s">
        <v>3158</v>
      </c>
      <c r="H940" s="67">
        <v>404500000</v>
      </c>
      <c r="I940" s="67">
        <v>404500000</v>
      </c>
      <c r="J940" s="66" t="s">
        <v>76</v>
      </c>
      <c r="K940" s="66" t="s">
        <v>68</v>
      </c>
      <c r="L940" s="62" t="s">
        <v>2981</v>
      </c>
      <c r="M940" s="62" t="s">
        <v>1767</v>
      </c>
      <c r="N940" s="68" t="s">
        <v>2998</v>
      </c>
      <c r="O940" s="69" t="s">
        <v>2983</v>
      </c>
      <c r="P940" s="65" t="s">
        <v>3190</v>
      </c>
      <c r="Q940" s="65" t="s">
        <v>3191</v>
      </c>
      <c r="R940" s="65" t="s">
        <v>3192</v>
      </c>
      <c r="S940" s="65">
        <v>180032002</v>
      </c>
      <c r="T940" s="65" t="s">
        <v>3193</v>
      </c>
      <c r="U940" s="70" t="s">
        <v>3194</v>
      </c>
      <c r="V940" s="71" t="s">
        <v>3282</v>
      </c>
      <c r="W940" s="72" t="s">
        <v>3283</v>
      </c>
      <c r="X940" s="73">
        <v>43049.404861111114</v>
      </c>
      <c r="Y940" s="74" t="s">
        <v>3284</v>
      </c>
      <c r="Z940" s="74" t="s">
        <v>3285</v>
      </c>
      <c r="AA940" s="75">
        <f t="shared" si="14"/>
        <v>1</v>
      </c>
      <c r="AB940" s="70" t="s">
        <v>3286</v>
      </c>
      <c r="AC940" s="70" t="s">
        <v>61</v>
      </c>
      <c r="AD940" s="70" t="s">
        <v>3287</v>
      </c>
      <c r="AE940" s="70" t="s">
        <v>3209</v>
      </c>
      <c r="AF940" s="76" t="s">
        <v>63</v>
      </c>
      <c r="AG940" s="65" t="s">
        <v>3007</v>
      </c>
    </row>
    <row r="941" spans="1:33" s="78" customFormat="1" ht="50.25" customHeight="1" x14ac:dyDescent="0.25">
      <c r="A941" s="61" t="s">
        <v>2977</v>
      </c>
      <c r="B941" s="62">
        <v>95111612</v>
      </c>
      <c r="C941" s="63" t="s">
        <v>3288</v>
      </c>
      <c r="D941" s="64">
        <v>43343</v>
      </c>
      <c r="E941" s="65" t="s">
        <v>2012</v>
      </c>
      <c r="F941" s="66" t="s">
        <v>3289</v>
      </c>
      <c r="G941" s="65" t="s">
        <v>241</v>
      </c>
      <c r="H941" s="67">
        <v>1870605485</v>
      </c>
      <c r="I941" s="67">
        <v>1870605485</v>
      </c>
      <c r="J941" s="66" t="s">
        <v>76</v>
      </c>
      <c r="K941" s="66" t="s">
        <v>68</v>
      </c>
      <c r="L941" s="62" t="s">
        <v>2981</v>
      </c>
      <c r="M941" s="62" t="s">
        <v>1767</v>
      </c>
      <c r="N941" s="68" t="s">
        <v>2998</v>
      </c>
      <c r="O941" s="69" t="s">
        <v>2983</v>
      </c>
      <c r="P941" s="65" t="s">
        <v>3115</v>
      </c>
      <c r="Q941" s="65" t="s">
        <v>3290</v>
      </c>
      <c r="R941" s="65" t="s">
        <v>3291</v>
      </c>
      <c r="S941" s="65">
        <v>180072001</v>
      </c>
      <c r="T941" s="65" t="s">
        <v>3292</v>
      </c>
      <c r="U941" s="70" t="s">
        <v>3293</v>
      </c>
      <c r="V941" s="71"/>
      <c r="W941" s="72"/>
      <c r="X941" s="73"/>
      <c r="Y941" s="74"/>
      <c r="Z941" s="74"/>
      <c r="AA941" s="75" t="str">
        <f t="shared" si="14"/>
        <v/>
      </c>
      <c r="AB941" s="70"/>
      <c r="AC941" s="70"/>
      <c r="AD941" s="70"/>
      <c r="AE941" s="70" t="s">
        <v>3294</v>
      </c>
      <c r="AF941" s="76" t="s">
        <v>63</v>
      </c>
      <c r="AG941" s="65" t="s">
        <v>3007</v>
      </c>
    </row>
    <row r="942" spans="1:33" s="78" customFormat="1" ht="50.25" customHeight="1" x14ac:dyDescent="0.25">
      <c r="A942" s="61" t="s">
        <v>2977</v>
      </c>
      <c r="B942" s="62">
        <v>81101510</v>
      </c>
      <c r="C942" s="63" t="s">
        <v>3295</v>
      </c>
      <c r="D942" s="64">
        <v>43343</v>
      </c>
      <c r="E942" s="65" t="s">
        <v>918</v>
      </c>
      <c r="F942" s="66" t="s">
        <v>1126</v>
      </c>
      <c r="G942" s="65" t="s">
        <v>241</v>
      </c>
      <c r="H942" s="67">
        <v>800000000</v>
      </c>
      <c r="I942" s="67">
        <v>800000000</v>
      </c>
      <c r="J942" s="66" t="s">
        <v>76</v>
      </c>
      <c r="K942" s="66" t="s">
        <v>68</v>
      </c>
      <c r="L942" s="62" t="s">
        <v>2981</v>
      </c>
      <c r="M942" s="62" t="s">
        <v>1767</v>
      </c>
      <c r="N942" s="68" t="s">
        <v>2998</v>
      </c>
      <c r="O942" s="69" t="s">
        <v>2983</v>
      </c>
      <c r="P942" s="65" t="s">
        <v>3115</v>
      </c>
      <c r="Q942" s="65" t="s">
        <v>3296</v>
      </c>
      <c r="R942" s="65" t="s">
        <v>3297</v>
      </c>
      <c r="S942" s="65">
        <v>180038001</v>
      </c>
      <c r="T942" s="65" t="s">
        <v>3118</v>
      </c>
      <c r="U942" s="70" t="s">
        <v>3119</v>
      </c>
      <c r="V942" s="71"/>
      <c r="W942" s="72"/>
      <c r="X942" s="73"/>
      <c r="Y942" s="74"/>
      <c r="Z942" s="74"/>
      <c r="AA942" s="75" t="str">
        <f t="shared" si="14"/>
        <v/>
      </c>
      <c r="AB942" s="70"/>
      <c r="AC942" s="70"/>
      <c r="AD942" s="70"/>
      <c r="AE942" s="70" t="s">
        <v>3177</v>
      </c>
      <c r="AF942" s="76" t="s">
        <v>63</v>
      </c>
      <c r="AG942" s="65" t="s">
        <v>3007</v>
      </c>
    </row>
    <row r="943" spans="1:33" s="78" customFormat="1" ht="50.25" customHeight="1" x14ac:dyDescent="0.25">
      <c r="A943" s="61" t="s">
        <v>2977</v>
      </c>
      <c r="B943" s="62">
        <v>81101510</v>
      </c>
      <c r="C943" s="63" t="s">
        <v>3298</v>
      </c>
      <c r="D943" s="64">
        <v>43343</v>
      </c>
      <c r="E943" s="65" t="s">
        <v>918</v>
      </c>
      <c r="F943" s="66" t="s">
        <v>1126</v>
      </c>
      <c r="G943" s="65" t="s">
        <v>241</v>
      </c>
      <c r="H943" s="67">
        <v>200000000</v>
      </c>
      <c r="I943" s="67">
        <v>200000000</v>
      </c>
      <c r="J943" s="66" t="s">
        <v>76</v>
      </c>
      <c r="K943" s="66" t="s">
        <v>68</v>
      </c>
      <c r="L943" s="62" t="s">
        <v>2981</v>
      </c>
      <c r="M943" s="62" t="s">
        <v>1767</v>
      </c>
      <c r="N943" s="68" t="s">
        <v>2998</v>
      </c>
      <c r="O943" s="69" t="s">
        <v>2983</v>
      </c>
      <c r="P943" s="65" t="s">
        <v>3115</v>
      </c>
      <c r="Q943" s="65" t="s">
        <v>3296</v>
      </c>
      <c r="R943" s="65" t="s">
        <v>3297</v>
      </c>
      <c r="S943" s="65">
        <v>180038001</v>
      </c>
      <c r="T943" s="65" t="s">
        <v>3118</v>
      </c>
      <c r="U943" s="70" t="s">
        <v>3119</v>
      </c>
      <c r="V943" s="71"/>
      <c r="W943" s="72"/>
      <c r="X943" s="73"/>
      <c r="Y943" s="74"/>
      <c r="Z943" s="74"/>
      <c r="AA943" s="75" t="str">
        <f t="shared" si="14"/>
        <v/>
      </c>
      <c r="AB943" s="70"/>
      <c r="AC943" s="70"/>
      <c r="AD943" s="70"/>
      <c r="AE943" s="70" t="s">
        <v>3177</v>
      </c>
      <c r="AF943" s="76" t="s">
        <v>63</v>
      </c>
      <c r="AG943" s="65" t="s">
        <v>3007</v>
      </c>
    </row>
    <row r="944" spans="1:33" s="78" customFormat="1" ht="50.25" customHeight="1" x14ac:dyDescent="0.25">
      <c r="A944" s="61" t="s">
        <v>2977</v>
      </c>
      <c r="B944" s="62">
        <v>22101600</v>
      </c>
      <c r="C944" s="63" t="s">
        <v>3299</v>
      </c>
      <c r="D944" s="64">
        <v>43046.727083333331</v>
      </c>
      <c r="E944" s="65" t="s">
        <v>3132</v>
      </c>
      <c r="F944" s="66" t="s">
        <v>47</v>
      </c>
      <c r="G944" s="65" t="s">
        <v>241</v>
      </c>
      <c r="H944" s="67">
        <v>2174556500</v>
      </c>
      <c r="I944" s="67">
        <v>2174556500</v>
      </c>
      <c r="J944" s="66" t="s">
        <v>76</v>
      </c>
      <c r="K944" s="66" t="s">
        <v>68</v>
      </c>
      <c r="L944" s="62" t="s">
        <v>2981</v>
      </c>
      <c r="M944" s="62" t="s">
        <v>1767</v>
      </c>
      <c r="N944" s="68" t="s">
        <v>2998</v>
      </c>
      <c r="O944" s="69" t="s">
        <v>2983</v>
      </c>
      <c r="P944" s="65" t="s">
        <v>3009</v>
      </c>
      <c r="Q944" s="65" t="s">
        <v>3133</v>
      </c>
      <c r="R944" s="65" t="s">
        <v>3134</v>
      </c>
      <c r="S944" s="65">
        <v>180030001</v>
      </c>
      <c r="T944" s="65" t="s">
        <v>3135</v>
      </c>
      <c r="U944" s="70" t="s">
        <v>3136</v>
      </c>
      <c r="V944" s="71" t="s">
        <v>3137</v>
      </c>
      <c r="W944" s="72" t="s">
        <v>3300</v>
      </c>
      <c r="X944" s="73">
        <v>43046.727083333331</v>
      </c>
      <c r="Y944" s="74" t="s">
        <v>3139</v>
      </c>
      <c r="Z944" s="74" t="s">
        <v>3140</v>
      </c>
      <c r="AA944" s="75">
        <f t="shared" si="14"/>
        <v>1</v>
      </c>
      <c r="AB944" s="70" t="s">
        <v>3141</v>
      </c>
      <c r="AC944" s="70" t="s">
        <v>61</v>
      </c>
      <c r="AD944" s="70" t="s">
        <v>3301</v>
      </c>
      <c r="AE944" s="70" t="s">
        <v>3143</v>
      </c>
      <c r="AF944" s="76" t="s">
        <v>63</v>
      </c>
      <c r="AG944" s="65" t="s">
        <v>3007</v>
      </c>
    </row>
    <row r="945" spans="1:33" s="78" customFormat="1" ht="50.25" customHeight="1" x14ac:dyDescent="0.25">
      <c r="A945" s="61" t="s">
        <v>2977</v>
      </c>
      <c r="B945" s="62">
        <v>81101510</v>
      </c>
      <c r="C945" s="63" t="s">
        <v>3302</v>
      </c>
      <c r="D945" s="64">
        <v>43343</v>
      </c>
      <c r="E945" s="65" t="s">
        <v>918</v>
      </c>
      <c r="F945" s="66" t="s">
        <v>150</v>
      </c>
      <c r="G945" s="65" t="s">
        <v>588</v>
      </c>
      <c r="H945" s="67">
        <v>18000000000</v>
      </c>
      <c r="I945" s="67">
        <v>18000000000</v>
      </c>
      <c r="J945" s="66" t="s">
        <v>49</v>
      </c>
      <c r="K945" s="66" t="s">
        <v>2682</v>
      </c>
      <c r="L945" s="62" t="s">
        <v>2981</v>
      </c>
      <c r="M945" s="62" t="s">
        <v>1767</v>
      </c>
      <c r="N945" s="68" t="s">
        <v>2998</v>
      </c>
      <c r="O945" s="69" t="s">
        <v>2983</v>
      </c>
      <c r="P945" s="65" t="s">
        <v>3115</v>
      </c>
      <c r="Q945" s="65" t="s">
        <v>3296</v>
      </c>
      <c r="R945" s="65" t="s">
        <v>3128</v>
      </c>
      <c r="S945" s="65">
        <v>180038001</v>
      </c>
      <c r="T945" s="65" t="s">
        <v>3118</v>
      </c>
      <c r="U945" s="70" t="s">
        <v>3119</v>
      </c>
      <c r="V945" s="71"/>
      <c r="W945" s="72"/>
      <c r="X945" s="73"/>
      <c r="Y945" s="74"/>
      <c r="Z945" s="74"/>
      <c r="AA945" s="75" t="str">
        <f t="shared" si="14"/>
        <v/>
      </c>
      <c r="AB945" s="70"/>
      <c r="AC945" s="70"/>
      <c r="AD945" s="70"/>
      <c r="AE945" s="70" t="s">
        <v>3303</v>
      </c>
      <c r="AF945" s="76" t="s">
        <v>283</v>
      </c>
      <c r="AG945" s="65" t="s">
        <v>2995</v>
      </c>
    </row>
    <row r="946" spans="1:33" s="78" customFormat="1" ht="50.25" customHeight="1" x14ac:dyDescent="0.25">
      <c r="A946" s="61" t="s">
        <v>2977</v>
      </c>
      <c r="B946" s="62">
        <v>81101510</v>
      </c>
      <c r="C946" s="63" t="s">
        <v>3304</v>
      </c>
      <c r="D946" s="64">
        <v>43343</v>
      </c>
      <c r="E946" s="65" t="s">
        <v>918</v>
      </c>
      <c r="F946" s="66" t="s">
        <v>1126</v>
      </c>
      <c r="G946" s="65" t="s">
        <v>588</v>
      </c>
      <c r="H946" s="67">
        <v>2000000000</v>
      </c>
      <c r="I946" s="67">
        <v>2000000000</v>
      </c>
      <c r="J946" s="66" t="s">
        <v>49</v>
      </c>
      <c r="K946" s="66" t="s">
        <v>2682</v>
      </c>
      <c r="L946" s="62" t="s">
        <v>2981</v>
      </c>
      <c r="M946" s="62" t="s">
        <v>1767</v>
      </c>
      <c r="N946" s="68" t="s">
        <v>2998</v>
      </c>
      <c r="O946" s="69" t="s">
        <v>2983</v>
      </c>
      <c r="P946" s="65" t="s">
        <v>3115</v>
      </c>
      <c r="Q946" s="65" t="s">
        <v>3296</v>
      </c>
      <c r="R946" s="65" t="s">
        <v>3128</v>
      </c>
      <c r="S946" s="65">
        <v>180038001</v>
      </c>
      <c r="T946" s="65" t="s">
        <v>3118</v>
      </c>
      <c r="U946" s="70" t="s">
        <v>3119</v>
      </c>
      <c r="V946" s="71"/>
      <c r="W946" s="72"/>
      <c r="X946" s="73"/>
      <c r="Y946" s="74"/>
      <c r="Z946" s="74"/>
      <c r="AA946" s="75" t="str">
        <f t="shared" si="14"/>
        <v/>
      </c>
      <c r="AB946" s="70"/>
      <c r="AC946" s="70"/>
      <c r="AD946" s="70"/>
      <c r="AE946" s="70" t="s">
        <v>3303</v>
      </c>
      <c r="AF946" s="76" t="s">
        <v>63</v>
      </c>
      <c r="AG946" s="65" t="s">
        <v>3007</v>
      </c>
    </row>
    <row r="947" spans="1:33" s="78" customFormat="1" ht="50.25" customHeight="1" x14ac:dyDescent="0.25">
      <c r="A947" s="61" t="s">
        <v>2977</v>
      </c>
      <c r="B947" s="62" t="s">
        <v>3305</v>
      </c>
      <c r="C947" s="63" t="s">
        <v>3306</v>
      </c>
      <c r="D947" s="64">
        <v>43131</v>
      </c>
      <c r="E947" s="65" t="s">
        <v>855</v>
      </c>
      <c r="F947" s="66" t="s">
        <v>576</v>
      </c>
      <c r="G947" s="65" t="s">
        <v>241</v>
      </c>
      <c r="H947" s="67">
        <v>4189222000</v>
      </c>
      <c r="I947" s="67">
        <f>+ 4189222000+969554177</f>
        <v>5158776177</v>
      </c>
      <c r="J947" s="66" t="s">
        <v>76</v>
      </c>
      <c r="K947" s="66" t="s">
        <v>68</v>
      </c>
      <c r="L947" s="62" t="s">
        <v>2981</v>
      </c>
      <c r="M947" s="62" t="s">
        <v>1767</v>
      </c>
      <c r="N947" s="68" t="s">
        <v>2998</v>
      </c>
      <c r="O947" s="69" t="s">
        <v>2983</v>
      </c>
      <c r="P947" s="65" t="s">
        <v>3146</v>
      </c>
      <c r="Q947" s="65" t="s">
        <v>3307</v>
      </c>
      <c r="R947" s="65" t="s">
        <v>3308</v>
      </c>
      <c r="S947" s="65">
        <v>180034001</v>
      </c>
      <c r="T947" s="65" t="s">
        <v>3309</v>
      </c>
      <c r="U947" s="70" t="s">
        <v>3310</v>
      </c>
      <c r="V947" s="71" t="s">
        <v>3311</v>
      </c>
      <c r="W947" s="72" t="s">
        <v>3312</v>
      </c>
      <c r="X947" s="73"/>
      <c r="Y947" s="74"/>
      <c r="Z947" s="74" t="s">
        <v>3313</v>
      </c>
      <c r="AA947" s="75" t="str">
        <f t="shared" si="14"/>
        <v>Información incompleta</v>
      </c>
      <c r="AB947" s="70" t="s">
        <v>3314</v>
      </c>
      <c r="AC947" s="70" t="s">
        <v>61</v>
      </c>
      <c r="AD947" s="70" t="s">
        <v>3315</v>
      </c>
      <c r="AE947" s="70" t="s">
        <v>3316</v>
      </c>
      <c r="AF947" s="76" t="s">
        <v>283</v>
      </c>
      <c r="AG947" s="65" t="s">
        <v>2995</v>
      </c>
    </row>
    <row r="948" spans="1:33" s="78" customFormat="1" ht="50.25" customHeight="1" x14ac:dyDescent="0.25">
      <c r="A948" s="61" t="s">
        <v>2977</v>
      </c>
      <c r="B948" s="62" t="s">
        <v>3317</v>
      </c>
      <c r="C948" s="63" t="s">
        <v>3318</v>
      </c>
      <c r="D948" s="64">
        <v>43220</v>
      </c>
      <c r="E948" s="65" t="s">
        <v>3319</v>
      </c>
      <c r="F948" s="66" t="s">
        <v>150</v>
      </c>
      <c r="G948" s="65" t="s">
        <v>241</v>
      </c>
      <c r="H948" s="67">
        <v>1380000000</v>
      </c>
      <c r="I948" s="67">
        <f>1369510412+10489588</f>
        <v>1380000000</v>
      </c>
      <c r="J948" s="66" t="s">
        <v>76</v>
      </c>
      <c r="K948" s="66" t="s">
        <v>68</v>
      </c>
      <c r="L948" s="62" t="s">
        <v>2981</v>
      </c>
      <c r="M948" s="62" t="s">
        <v>1767</v>
      </c>
      <c r="N948" s="68" t="s">
        <v>2998</v>
      </c>
      <c r="O948" s="69" t="s">
        <v>2983</v>
      </c>
      <c r="P948" s="65" t="s">
        <v>3009</v>
      </c>
      <c r="Q948" s="65" t="s">
        <v>3320</v>
      </c>
      <c r="R948" s="65" t="s">
        <v>3321</v>
      </c>
      <c r="S948" s="65" t="s">
        <v>3322</v>
      </c>
      <c r="T948" s="65" t="s">
        <v>3323</v>
      </c>
      <c r="U948" s="70" t="s">
        <v>3324</v>
      </c>
      <c r="V948" s="71">
        <v>8224</v>
      </c>
      <c r="W948" s="72" t="s">
        <v>3325</v>
      </c>
      <c r="X948" s="73">
        <v>43277.323611111111</v>
      </c>
      <c r="Y948" s="74"/>
      <c r="Z948" s="74"/>
      <c r="AA948" s="75">
        <f t="shared" si="14"/>
        <v>0.33</v>
      </c>
      <c r="AB948" s="70"/>
      <c r="AC948" s="70" t="s">
        <v>111</v>
      </c>
      <c r="AD948" s="70" t="s">
        <v>3326</v>
      </c>
      <c r="AE948" s="70" t="s">
        <v>3327</v>
      </c>
      <c r="AF948" s="76" t="s">
        <v>283</v>
      </c>
      <c r="AG948" s="65" t="s">
        <v>2995</v>
      </c>
    </row>
    <row r="949" spans="1:33" s="78" customFormat="1" ht="50.25" customHeight="1" x14ac:dyDescent="0.25">
      <c r="A949" s="61" t="s">
        <v>2977</v>
      </c>
      <c r="B949" s="62">
        <v>81101510</v>
      </c>
      <c r="C949" s="63" t="s">
        <v>3328</v>
      </c>
      <c r="D949" s="64">
        <v>43343</v>
      </c>
      <c r="E949" s="65" t="s">
        <v>918</v>
      </c>
      <c r="F949" s="66" t="s">
        <v>1126</v>
      </c>
      <c r="G949" s="65" t="s">
        <v>241</v>
      </c>
      <c r="H949" s="67">
        <v>120000000</v>
      </c>
      <c r="I949" s="67">
        <v>120000000</v>
      </c>
      <c r="J949" s="66" t="s">
        <v>76</v>
      </c>
      <c r="K949" s="66" t="s">
        <v>68</v>
      </c>
      <c r="L949" s="62" t="s">
        <v>2981</v>
      </c>
      <c r="M949" s="62" t="s">
        <v>1767</v>
      </c>
      <c r="N949" s="68" t="s">
        <v>2998</v>
      </c>
      <c r="O949" s="69" t="s">
        <v>2983</v>
      </c>
      <c r="P949" s="65" t="s">
        <v>3009</v>
      </c>
      <c r="Q949" s="65" t="s">
        <v>3320</v>
      </c>
      <c r="R949" s="65" t="s">
        <v>3321</v>
      </c>
      <c r="S949" s="65" t="s">
        <v>3322</v>
      </c>
      <c r="T949" s="65" t="s">
        <v>3323</v>
      </c>
      <c r="U949" s="70" t="s">
        <v>3324</v>
      </c>
      <c r="V949" s="71"/>
      <c r="W949" s="72" t="s">
        <v>3329</v>
      </c>
      <c r="X949" s="73"/>
      <c r="Y949" s="74"/>
      <c r="Z949" s="74"/>
      <c r="AA949" s="75">
        <f t="shared" si="14"/>
        <v>0</v>
      </c>
      <c r="AB949" s="70"/>
      <c r="AC949" s="70"/>
      <c r="AD949" s="70"/>
      <c r="AE949" s="70" t="s">
        <v>3330</v>
      </c>
      <c r="AF949" s="76" t="s">
        <v>63</v>
      </c>
      <c r="AG949" s="65" t="s">
        <v>3007</v>
      </c>
    </row>
    <row r="950" spans="1:33" s="78" customFormat="1" ht="50.25" customHeight="1" x14ac:dyDescent="0.25">
      <c r="A950" s="61" t="s">
        <v>2977</v>
      </c>
      <c r="B950" s="62">
        <v>81101510</v>
      </c>
      <c r="C950" s="63" t="s">
        <v>3331</v>
      </c>
      <c r="D950" s="64">
        <v>43343</v>
      </c>
      <c r="E950" s="65" t="s">
        <v>918</v>
      </c>
      <c r="F950" s="66" t="s">
        <v>150</v>
      </c>
      <c r="G950" s="65" t="s">
        <v>588</v>
      </c>
      <c r="H950" s="67">
        <v>1140000000</v>
      </c>
      <c r="I950" s="67">
        <v>1140000000</v>
      </c>
      <c r="J950" s="66" t="s">
        <v>76</v>
      </c>
      <c r="K950" s="66" t="s">
        <v>68</v>
      </c>
      <c r="L950" s="62" t="s">
        <v>2981</v>
      </c>
      <c r="M950" s="62" t="s">
        <v>1767</v>
      </c>
      <c r="N950" s="68" t="s">
        <v>2998</v>
      </c>
      <c r="O950" s="69" t="s">
        <v>2983</v>
      </c>
      <c r="P950" s="65" t="s">
        <v>3009</v>
      </c>
      <c r="Q950" s="65" t="s">
        <v>3332</v>
      </c>
      <c r="R950" s="65" t="s">
        <v>3333</v>
      </c>
      <c r="S950" s="65">
        <v>180115001</v>
      </c>
      <c r="T950" s="65" t="s">
        <v>3334</v>
      </c>
      <c r="U950" s="70" t="s">
        <v>3335</v>
      </c>
      <c r="V950" s="71"/>
      <c r="W950" s="72"/>
      <c r="X950" s="73"/>
      <c r="Y950" s="74"/>
      <c r="Z950" s="74"/>
      <c r="AA950" s="75" t="str">
        <f t="shared" si="14"/>
        <v/>
      </c>
      <c r="AB950" s="70"/>
      <c r="AC950" s="70"/>
      <c r="AD950" s="70"/>
      <c r="AE950" s="70" t="s">
        <v>3303</v>
      </c>
      <c r="AF950" s="76" t="s">
        <v>283</v>
      </c>
      <c r="AG950" s="65" t="s">
        <v>2995</v>
      </c>
    </row>
    <row r="951" spans="1:33" s="78" customFormat="1" ht="50.25" customHeight="1" x14ac:dyDescent="0.25">
      <c r="A951" s="61" t="s">
        <v>2977</v>
      </c>
      <c r="B951" s="62">
        <v>81101510</v>
      </c>
      <c r="C951" s="63" t="s">
        <v>3336</v>
      </c>
      <c r="D951" s="64">
        <v>43343</v>
      </c>
      <c r="E951" s="65" t="s">
        <v>918</v>
      </c>
      <c r="F951" s="66" t="s">
        <v>1126</v>
      </c>
      <c r="G951" s="65" t="s">
        <v>588</v>
      </c>
      <c r="H951" s="67">
        <v>127000000</v>
      </c>
      <c r="I951" s="67">
        <v>127000000</v>
      </c>
      <c r="J951" s="66" t="s">
        <v>76</v>
      </c>
      <c r="K951" s="66" t="s">
        <v>68</v>
      </c>
      <c r="L951" s="62" t="s">
        <v>2981</v>
      </c>
      <c r="M951" s="62" t="s">
        <v>1767</v>
      </c>
      <c r="N951" s="68" t="s">
        <v>2998</v>
      </c>
      <c r="O951" s="69" t="s">
        <v>2983</v>
      </c>
      <c r="P951" s="65" t="s">
        <v>3009</v>
      </c>
      <c r="Q951" s="65" t="s">
        <v>3332</v>
      </c>
      <c r="R951" s="65" t="s">
        <v>3333</v>
      </c>
      <c r="S951" s="65">
        <v>180115001</v>
      </c>
      <c r="T951" s="65" t="s">
        <v>3334</v>
      </c>
      <c r="U951" s="70" t="s">
        <v>3335</v>
      </c>
      <c r="V951" s="71"/>
      <c r="W951" s="72"/>
      <c r="X951" s="73"/>
      <c r="Y951" s="74"/>
      <c r="Z951" s="74"/>
      <c r="AA951" s="75" t="str">
        <f t="shared" si="14"/>
        <v/>
      </c>
      <c r="AB951" s="70"/>
      <c r="AC951" s="70"/>
      <c r="AD951" s="70"/>
      <c r="AE951" s="70" t="s">
        <v>3303</v>
      </c>
      <c r="AF951" s="76" t="s">
        <v>63</v>
      </c>
      <c r="AG951" s="65" t="s">
        <v>3007</v>
      </c>
    </row>
    <row r="952" spans="1:33" s="78" customFormat="1" ht="50.25" customHeight="1" x14ac:dyDescent="0.25">
      <c r="A952" s="61" t="s">
        <v>2977</v>
      </c>
      <c r="B952" s="62" t="s">
        <v>3337</v>
      </c>
      <c r="C952" s="63" t="s">
        <v>3338</v>
      </c>
      <c r="D952" s="64">
        <v>43343</v>
      </c>
      <c r="E952" s="65" t="s">
        <v>918</v>
      </c>
      <c r="F952" s="66" t="s">
        <v>150</v>
      </c>
      <c r="G952" s="65" t="s">
        <v>588</v>
      </c>
      <c r="H952" s="67">
        <v>1140000000</v>
      </c>
      <c r="I952" s="67">
        <v>1140000000</v>
      </c>
      <c r="J952" s="66" t="s">
        <v>76</v>
      </c>
      <c r="K952" s="66" t="s">
        <v>68</v>
      </c>
      <c r="L952" s="62" t="s">
        <v>2981</v>
      </c>
      <c r="M952" s="62" t="s">
        <v>1767</v>
      </c>
      <c r="N952" s="68" t="s">
        <v>2998</v>
      </c>
      <c r="O952" s="69" t="s">
        <v>2983</v>
      </c>
      <c r="P952" s="65" t="s">
        <v>3009</v>
      </c>
      <c r="Q952" s="65" t="s">
        <v>3332</v>
      </c>
      <c r="R952" s="65" t="s">
        <v>3333</v>
      </c>
      <c r="S952" s="65">
        <v>180115001</v>
      </c>
      <c r="T952" s="65" t="s">
        <v>3334</v>
      </c>
      <c r="U952" s="70" t="s">
        <v>3335</v>
      </c>
      <c r="V952" s="71"/>
      <c r="W952" s="72"/>
      <c r="X952" s="73"/>
      <c r="Y952" s="74"/>
      <c r="Z952" s="74"/>
      <c r="AA952" s="75" t="str">
        <f t="shared" si="14"/>
        <v/>
      </c>
      <c r="AB952" s="70"/>
      <c r="AC952" s="70"/>
      <c r="AD952" s="70"/>
      <c r="AE952" s="70" t="s">
        <v>3303</v>
      </c>
      <c r="AF952" s="76" t="s">
        <v>283</v>
      </c>
      <c r="AG952" s="65" t="s">
        <v>2995</v>
      </c>
    </row>
    <row r="953" spans="1:33" s="78" customFormat="1" ht="50.25" customHeight="1" x14ac:dyDescent="0.25">
      <c r="A953" s="61" t="s">
        <v>2977</v>
      </c>
      <c r="B953" s="62" t="s">
        <v>3337</v>
      </c>
      <c r="C953" s="63" t="s">
        <v>3339</v>
      </c>
      <c r="D953" s="64">
        <v>43343</v>
      </c>
      <c r="E953" s="65" t="s">
        <v>918</v>
      </c>
      <c r="F953" s="66" t="s">
        <v>1126</v>
      </c>
      <c r="G953" s="65" t="s">
        <v>588</v>
      </c>
      <c r="H953" s="67">
        <v>127000000</v>
      </c>
      <c r="I953" s="67">
        <v>127000000</v>
      </c>
      <c r="J953" s="66" t="s">
        <v>76</v>
      </c>
      <c r="K953" s="66" t="s">
        <v>68</v>
      </c>
      <c r="L953" s="62" t="s">
        <v>2981</v>
      </c>
      <c r="M953" s="62" t="s">
        <v>1767</v>
      </c>
      <c r="N953" s="68" t="s">
        <v>2998</v>
      </c>
      <c r="O953" s="69" t="s">
        <v>2983</v>
      </c>
      <c r="P953" s="65" t="s">
        <v>3009</v>
      </c>
      <c r="Q953" s="65" t="s">
        <v>3332</v>
      </c>
      <c r="R953" s="65" t="s">
        <v>3333</v>
      </c>
      <c r="S953" s="65">
        <v>180115001</v>
      </c>
      <c r="T953" s="65" t="s">
        <v>3334</v>
      </c>
      <c r="U953" s="70" t="s">
        <v>3335</v>
      </c>
      <c r="V953" s="71"/>
      <c r="W953" s="72"/>
      <c r="X953" s="73"/>
      <c r="Y953" s="74"/>
      <c r="Z953" s="74"/>
      <c r="AA953" s="75" t="str">
        <f t="shared" si="14"/>
        <v/>
      </c>
      <c r="AB953" s="70"/>
      <c r="AC953" s="70"/>
      <c r="AD953" s="70"/>
      <c r="AE953" s="70" t="s">
        <v>3303</v>
      </c>
      <c r="AF953" s="76" t="s">
        <v>63</v>
      </c>
      <c r="AG953" s="65" t="s">
        <v>3007</v>
      </c>
    </row>
    <row r="954" spans="1:33" s="78" customFormat="1" ht="50.25" customHeight="1" x14ac:dyDescent="0.25">
      <c r="A954" s="61" t="s">
        <v>2977</v>
      </c>
      <c r="B954" s="62" t="s">
        <v>3337</v>
      </c>
      <c r="C954" s="63" t="s">
        <v>3340</v>
      </c>
      <c r="D954" s="64">
        <v>43343</v>
      </c>
      <c r="E954" s="65" t="s">
        <v>918</v>
      </c>
      <c r="F954" s="66" t="s">
        <v>150</v>
      </c>
      <c r="G954" s="65" t="s">
        <v>588</v>
      </c>
      <c r="H954" s="67">
        <v>1140000000</v>
      </c>
      <c r="I954" s="67">
        <v>1140000000</v>
      </c>
      <c r="J954" s="66" t="s">
        <v>76</v>
      </c>
      <c r="K954" s="66" t="s">
        <v>68</v>
      </c>
      <c r="L954" s="62" t="s">
        <v>2981</v>
      </c>
      <c r="M954" s="62" t="s">
        <v>1767</v>
      </c>
      <c r="N954" s="68" t="s">
        <v>2998</v>
      </c>
      <c r="O954" s="69" t="s">
        <v>2983</v>
      </c>
      <c r="P954" s="65" t="s">
        <v>3009</v>
      </c>
      <c r="Q954" s="65" t="s">
        <v>3332</v>
      </c>
      <c r="R954" s="65" t="s">
        <v>3333</v>
      </c>
      <c r="S954" s="65">
        <v>180115001</v>
      </c>
      <c r="T954" s="65" t="s">
        <v>3334</v>
      </c>
      <c r="U954" s="70" t="s">
        <v>3335</v>
      </c>
      <c r="V954" s="71"/>
      <c r="W954" s="72"/>
      <c r="X954" s="73"/>
      <c r="Y954" s="74"/>
      <c r="Z954" s="74"/>
      <c r="AA954" s="75" t="str">
        <f t="shared" si="14"/>
        <v/>
      </c>
      <c r="AB954" s="70"/>
      <c r="AC954" s="70"/>
      <c r="AD954" s="70"/>
      <c r="AE954" s="70" t="s">
        <v>3303</v>
      </c>
      <c r="AF954" s="76" t="s">
        <v>283</v>
      </c>
      <c r="AG954" s="65" t="s">
        <v>2995</v>
      </c>
    </row>
    <row r="955" spans="1:33" s="78" customFormat="1" ht="50.25" customHeight="1" x14ac:dyDescent="0.25">
      <c r="A955" s="61" t="s">
        <v>2977</v>
      </c>
      <c r="B955" s="62" t="s">
        <v>3337</v>
      </c>
      <c r="C955" s="63" t="s">
        <v>3341</v>
      </c>
      <c r="D955" s="64">
        <v>43343</v>
      </c>
      <c r="E955" s="65" t="s">
        <v>918</v>
      </c>
      <c r="F955" s="66" t="s">
        <v>1126</v>
      </c>
      <c r="G955" s="65" t="s">
        <v>588</v>
      </c>
      <c r="H955" s="67">
        <v>127000000</v>
      </c>
      <c r="I955" s="67">
        <v>127000000</v>
      </c>
      <c r="J955" s="66" t="s">
        <v>76</v>
      </c>
      <c r="K955" s="66" t="s">
        <v>68</v>
      </c>
      <c r="L955" s="62" t="s">
        <v>2981</v>
      </c>
      <c r="M955" s="62" t="s">
        <v>1767</v>
      </c>
      <c r="N955" s="68" t="s">
        <v>2998</v>
      </c>
      <c r="O955" s="69" t="s">
        <v>2983</v>
      </c>
      <c r="P955" s="65" t="s">
        <v>3009</v>
      </c>
      <c r="Q955" s="65" t="s">
        <v>3332</v>
      </c>
      <c r="R955" s="65" t="s">
        <v>3333</v>
      </c>
      <c r="S955" s="65">
        <v>180115001</v>
      </c>
      <c r="T955" s="65" t="s">
        <v>3334</v>
      </c>
      <c r="U955" s="70" t="s">
        <v>3335</v>
      </c>
      <c r="V955" s="71"/>
      <c r="W955" s="72"/>
      <c r="X955" s="73"/>
      <c r="Y955" s="74"/>
      <c r="Z955" s="74"/>
      <c r="AA955" s="75" t="str">
        <f t="shared" si="14"/>
        <v/>
      </c>
      <c r="AB955" s="70"/>
      <c r="AC955" s="70"/>
      <c r="AD955" s="70"/>
      <c r="AE955" s="70" t="s">
        <v>3303</v>
      </c>
      <c r="AF955" s="76" t="s">
        <v>63</v>
      </c>
      <c r="AG955" s="65" t="s">
        <v>3007</v>
      </c>
    </row>
    <row r="956" spans="1:33" s="78" customFormat="1" ht="50.25" customHeight="1" x14ac:dyDescent="0.25">
      <c r="A956" s="61" t="s">
        <v>2977</v>
      </c>
      <c r="B956" s="62" t="s">
        <v>3337</v>
      </c>
      <c r="C956" s="63" t="s">
        <v>3342</v>
      </c>
      <c r="D956" s="64">
        <v>43343</v>
      </c>
      <c r="E956" s="65" t="s">
        <v>918</v>
      </c>
      <c r="F956" s="66" t="s">
        <v>150</v>
      </c>
      <c r="G956" s="65" t="s">
        <v>588</v>
      </c>
      <c r="H956" s="67">
        <v>1140000000</v>
      </c>
      <c r="I956" s="67">
        <v>1140000000</v>
      </c>
      <c r="J956" s="66" t="s">
        <v>76</v>
      </c>
      <c r="K956" s="66" t="s">
        <v>68</v>
      </c>
      <c r="L956" s="62" t="s">
        <v>2981</v>
      </c>
      <c r="M956" s="62" t="s">
        <v>1767</v>
      </c>
      <c r="N956" s="68" t="s">
        <v>2998</v>
      </c>
      <c r="O956" s="69" t="s">
        <v>2983</v>
      </c>
      <c r="P956" s="65" t="s">
        <v>3009</v>
      </c>
      <c r="Q956" s="65" t="s">
        <v>3332</v>
      </c>
      <c r="R956" s="65" t="s">
        <v>3333</v>
      </c>
      <c r="S956" s="65">
        <v>180115001</v>
      </c>
      <c r="T956" s="65" t="s">
        <v>3334</v>
      </c>
      <c r="U956" s="70" t="s">
        <v>3335</v>
      </c>
      <c r="V956" s="71"/>
      <c r="W956" s="72"/>
      <c r="X956" s="73"/>
      <c r="Y956" s="74" t="s">
        <v>867</v>
      </c>
      <c r="Z956" s="74"/>
      <c r="AA956" s="75" t="str">
        <f t="shared" si="14"/>
        <v/>
      </c>
      <c r="AB956" s="70"/>
      <c r="AC956" s="70"/>
      <c r="AD956" s="70"/>
      <c r="AE956" s="70" t="s">
        <v>3303</v>
      </c>
      <c r="AF956" s="76" t="s">
        <v>283</v>
      </c>
      <c r="AG956" s="65" t="s">
        <v>2995</v>
      </c>
    </row>
    <row r="957" spans="1:33" s="78" customFormat="1" ht="50.25" customHeight="1" x14ac:dyDescent="0.25">
      <c r="A957" s="61" t="s">
        <v>2977</v>
      </c>
      <c r="B957" s="62" t="s">
        <v>3337</v>
      </c>
      <c r="C957" s="63" t="s">
        <v>3343</v>
      </c>
      <c r="D957" s="64">
        <v>43343</v>
      </c>
      <c r="E957" s="65" t="s">
        <v>918</v>
      </c>
      <c r="F957" s="66" t="s">
        <v>1126</v>
      </c>
      <c r="G957" s="65" t="s">
        <v>588</v>
      </c>
      <c r="H957" s="67">
        <f>127000000+1376161</f>
        <v>128376161</v>
      </c>
      <c r="I957" s="67">
        <f>127000000+1376161</f>
        <v>128376161</v>
      </c>
      <c r="J957" s="66" t="s">
        <v>76</v>
      </c>
      <c r="K957" s="66" t="s">
        <v>68</v>
      </c>
      <c r="L957" s="62" t="s">
        <v>2981</v>
      </c>
      <c r="M957" s="62" t="s">
        <v>1767</v>
      </c>
      <c r="N957" s="68" t="s">
        <v>2998</v>
      </c>
      <c r="O957" s="69" t="s">
        <v>2983</v>
      </c>
      <c r="P957" s="65" t="s">
        <v>3009</v>
      </c>
      <c r="Q957" s="65" t="s">
        <v>3332</v>
      </c>
      <c r="R957" s="65" t="s">
        <v>3333</v>
      </c>
      <c r="S957" s="65">
        <v>180115001</v>
      </c>
      <c r="T957" s="65" t="s">
        <v>3334</v>
      </c>
      <c r="U957" s="70" t="s">
        <v>3335</v>
      </c>
      <c r="V957" s="71"/>
      <c r="W957" s="72"/>
      <c r="X957" s="73"/>
      <c r="Y957" s="74" t="s">
        <v>867</v>
      </c>
      <c r="Z957" s="74"/>
      <c r="AA957" s="75" t="str">
        <f t="shared" si="14"/>
        <v/>
      </c>
      <c r="AB957" s="70"/>
      <c r="AC957" s="70"/>
      <c r="AD957" s="70"/>
      <c r="AE957" s="70" t="s">
        <v>3303</v>
      </c>
      <c r="AF957" s="76" t="s">
        <v>63</v>
      </c>
      <c r="AG957" s="65" t="s">
        <v>3007</v>
      </c>
    </row>
    <row r="958" spans="1:33" s="78" customFormat="1" ht="50.25" customHeight="1" x14ac:dyDescent="0.25">
      <c r="A958" s="61" t="s">
        <v>2977</v>
      </c>
      <c r="B958" s="62">
        <v>95121511</v>
      </c>
      <c r="C958" s="63" t="s">
        <v>3344</v>
      </c>
      <c r="D958" s="64">
        <v>43343</v>
      </c>
      <c r="E958" s="65" t="s">
        <v>918</v>
      </c>
      <c r="F958" s="66" t="s">
        <v>81</v>
      </c>
      <c r="G958" s="65" t="s">
        <v>241</v>
      </c>
      <c r="H958" s="67">
        <f>900000000+126186610+2400000000-(H1135+H1136)</f>
        <v>2226186610</v>
      </c>
      <c r="I958" s="67">
        <f>900000000+126186610+2400000000-(I1135+I1136)</f>
        <v>2226186610</v>
      </c>
      <c r="J958" s="66" t="s">
        <v>76</v>
      </c>
      <c r="K958" s="66" t="s">
        <v>68</v>
      </c>
      <c r="L958" s="62" t="s">
        <v>2981</v>
      </c>
      <c r="M958" s="62" t="s">
        <v>1767</v>
      </c>
      <c r="N958" s="68" t="s">
        <v>2998</v>
      </c>
      <c r="O958" s="69" t="s">
        <v>2983</v>
      </c>
      <c r="P958" s="65" t="s">
        <v>3345</v>
      </c>
      <c r="Q958" s="65" t="s">
        <v>3346</v>
      </c>
      <c r="R958" s="65" t="s">
        <v>3347</v>
      </c>
      <c r="S958" s="65">
        <v>180043001</v>
      </c>
      <c r="T958" s="65" t="s">
        <v>3348</v>
      </c>
      <c r="U958" s="70" t="s">
        <v>3349</v>
      </c>
      <c r="V958" s="71"/>
      <c r="W958" s="72"/>
      <c r="X958" s="73"/>
      <c r="Y958" s="74"/>
      <c r="Z958" s="74"/>
      <c r="AA958" s="75" t="str">
        <f t="shared" si="14"/>
        <v/>
      </c>
      <c r="AB958" s="70"/>
      <c r="AC958" s="70"/>
      <c r="AD958" s="70"/>
      <c r="AE958" s="70" t="s">
        <v>3350</v>
      </c>
      <c r="AF958" s="76" t="s">
        <v>63</v>
      </c>
      <c r="AG958" s="65" t="s">
        <v>3007</v>
      </c>
    </row>
    <row r="959" spans="1:33" s="78" customFormat="1" ht="50.25" customHeight="1" x14ac:dyDescent="0.25">
      <c r="A959" s="61" t="s">
        <v>2977</v>
      </c>
      <c r="B959" s="62">
        <v>95121511</v>
      </c>
      <c r="C959" s="63" t="s">
        <v>3351</v>
      </c>
      <c r="D959" s="64">
        <v>43343</v>
      </c>
      <c r="E959" s="65" t="s">
        <v>918</v>
      </c>
      <c r="F959" s="66" t="s">
        <v>81</v>
      </c>
      <c r="G959" s="65" t="s">
        <v>241</v>
      </c>
      <c r="H959" s="67">
        <f>18000000+7342000000</f>
        <v>7360000000</v>
      </c>
      <c r="I959" s="67">
        <f>18000000+7342000000</f>
        <v>7360000000</v>
      </c>
      <c r="J959" s="66" t="s">
        <v>76</v>
      </c>
      <c r="K959" s="66" t="s">
        <v>68</v>
      </c>
      <c r="L959" s="62" t="s">
        <v>2981</v>
      </c>
      <c r="M959" s="62" t="s">
        <v>1767</v>
      </c>
      <c r="N959" s="68" t="s">
        <v>2998</v>
      </c>
      <c r="O959" s="69" t="s">
        <v>2983</v>
      </c>
      <c r="P959" s="65" t="s">
        <v>3345</v>
      </c>
      <c r="Q959" s="65" t="s">
        <v>3352</v>
      </c>
      <c r="R959" s="65" t="s">
        <v>3353</v>
      </c>
      <c r="S959" s="65">
        <v>180114001</v>
      </c>
      <c r="T959" s="65" t="s">
        <v>3348</v>
      </c>
      <c r="U959" s="70" t="s">
        <v>3354</v>
      </c>
      <c r="V959" s="71"/>
      <c r="W959" s="72"/>
      <c r="X959" s="73"/>
      <c r="Y959" s="74"/>
      <c r="Z959" s="74"/>
      <c r="AA959" s="75" t="str">
        <f t="shared" si="14"/>
        <v/>
      </c>
      <c r="AB959" s="70"/>
      <c r="AC959" s="70"/>
      <c r="AD959" s="70"/>
      <c r="AE959" s="70" t="s">
        <v>3350</v>
      </c>
      <c r="AF959" s="76" t="s">
        <v>63</v>
      </c>
      <c r="AG959" s="65" t="s">
        <v>3007</v>
      </c>
    </row>
    <row r="960" spans="1:33" s="78" customFormat="1" ht="50.25" customHeight="1" x14ac:dyDescent="0.25">
      <c r="A960" s="61" t="s">
        <v>2977</v>
      </c>
      <c r="B960" s="62" t="s">
        <v>3355</v>
      </c>
      <c r="C960" s="63" t="s">
        <v>3356</v>
      </c>
      <c r="D960" s="64">
        <v>43313</v>
      </c>
      <c r="E960" s="65" t="s">
        <v>852</v>
      </c>
      <c r="F960" s="66" t="s">
        <v>81</v>
      </c>
      <c r="G960" s="65" t="s">
        <v>3158</v>
      </c>
      <c r="H960" s="67">
        <v>4581578860</v>
      </c>
      <c r="I960" s="67">
        <v>4581578860</v>
      </c>
      <c r="J960" s="66" t="s">
        <v>76</v>
      </c>
      <c r="K960" s="66" t="s">
        <v>68</v>
      </c>
      <c r="L960" s="62" t="s">
        <v>2981</v>
      </c>
      <c r="M960" s="62" t="s">
        <v>1767</v>
      </c>
      <c r="N960" s="68" t="s">
        <v>2998</v>
      </c>
      <c r="O960" s="69" t="s">
        <v>2983</v>
      </c>
      <c r="P960" s="65" t="s">
        <v>3190</v>
      </c>
      <c r="Q960" s="65" t="s">
        <v>3357</v>
      </c>
      <c r="R960" s="65" t="s">
        <v>3192</v>
      </c>
      <c r="S960" s="65">
        <v>180032001</v>
      </c>
      <c r="T960" s="65" t="s">
        <v>3358</v>
      </c>
      <c r="U960" s="70" t="s">
        <v>3359</v>
      </c>
      <c r="V960" s="71"/>
      <c r="W960" s="72"/>
      <c r="X960" s="73"/>
      <c r="Y960" s="74"/>
      <c r="Z960" s="74"/>
      <c r="AA960" s="75" t="str">
        <f t="shared" si="14"/>
        <v/>
      </c>
      <c r="AB960" s="70"/>
      <c r="AC960" s="70"/>
      <c r="AD960" s="70"/>
      <c r="AE960" s="70" t="s">
        <v>3350</v>
      </c>
      <c r="AF960" s="76" t="s">
        <v>63</v>
      </c>
      <c r="AG960" s="65" t="s">
        <v>3007</v>
      </c>
    </row>
    <row r="961" spans="1:33" s="78" customFormat="1" ht="50.25" customHeight="1" x14ac:dyDescent="0.25">
      <c r="A961" s="61" t="s">
        <v>2977</v>
      </c>
      <c r="B961" s="62" t="s">
        <v>3360</v>
      </c>
      <c r="C961" s="63" t="s">
        <v>3361</v>
      </c>
      <c r="D961" s="64">
        <v>43343</v>
      </c>
      <c r="E961" s="65" t="s">
        <v>918</v>
      </c>
      <c r="F961" s="66" t="s">
        <v>81</v>
      </c>
      <c r="G961" s="65" t="s">
        <v>241</v>
      </c>
      <c r="H961" s="67">
        <v>43790503</v>
      </c>
      <c r="I961" s="67">
        <v>43790503</v>
      </c>
      <c r="J961" s="66" t="s">
        <v>76</v>
      </c>
      <c r="K961" s="66" t="s">
        <v>68</v>
      </c>
      <c r="L961" s="62" t="s">
        <v>2981</v>
      </c>
      <c r="M961" s="62" t="s">
        <v>1767</v>
      </c>
      <c r="N961" s="68" t="s">
        <v>2998</v>
      </c>
      <c r="O961" s="69" t="s">
        <v>2983</v>
      </c>
      <c r="P961" s="65" t="s">
        <v>3190</v>
      </c>
      <c r="Q961" s="65" t="s">
        <v>3362</v>
      </c>
      <c r="R961" s="65" t="s">
        <v>3363</v>
      </c>
      <c r="S961" s="65">
        <v>180070001</v>
      </c>
      <c r="T961" s="65" t="s">
        <v>3364</v>
      </c>
      <c r="U961" s="70" t="s">
        <v>3365</v>
      </c>
      <c r="V961" s="71"/>
      <c r="W961" s="72"/>
      <c r="X961" s="73"/>
      <c r="Y961" s="74"/>
      <c r="Z961" s="74"/>
      <c r="AA961" s="75" t="str">
        <f t="shared" si="14"/>
        <v/>
      </c>
      <c r="AB961" s="70"/>
      <c r="AC961" s="70"/>
      <c r="AD961" s="70"/>
      <c r="AE961" s="70" t="s">
        <v>3350</v>
      </c>
      <c r="AF961" s="76" t="s">
        <v>63</v>
      </c>
      <c r="AG961" s="65" t="s">
        <v>3007</v>
      </c>
    </row>
    <row r="962" spans="1:33" s="78" customFormat="1" ht="50.25" customHeight="1" x14ac:dyDescent="0.25">
      <c r="A962" s="61" t="s">
        <v>2977</v>
      </c>
      <c r="B962" s="62">
        <v>72141003</v>
      </c>
      <c r="C962" s="63" t="s">
        <v>3366</v>
      </c>
      <c r="D962" s="64">
        <v>43343</v>
      </c>
      <c r="E962" s="65" t="s">
        <v>918</v>
      </c>
      <c r="F962" s="66" t="s">
        <v>81</v>
      </c>
      <c r="G962" s="65" t="s">
        <v>241</v>
      </c>
      <c r="H962" s="67">
        <f>400000000+80000000</f>
        <v>480000000</v>
      </c>
      <c r="I962" s="67">
        <f>400000000+80000000</f>
        <v>480000000</v>
      </c>
      <c r="J962" s="66" t="s">
        <v>76</v>
      </c>
      <c r="K962" s="66" t="s">
        <v>68</v>
      </c>
      <c r="L962" s="62" t="s">
        <v>2981</v>
      </c>
      <c r="M962" s="62" t="s">
        <v>1767</v>
      </c>
      <c r="N962" s="68" t="s">
        <v>2998</v>
      </c>
      <c r="O962" s="69" t="s">
        <v>2983</v>
      </c>
      <c r="P962" s="65" t="s">
        <v>3367</v>
      </c>
      <c r="Q962" s="65" t="s">
        <v>3368</v>
      </c>
      <c r="R962" s="65" t="s">
        <v>3369</v>
      </c>
      <c r="S962" s="65">
        <v>180039001</v>
      </c>
      <c r="T962" s="65" t="s">
        <v>3370</v>
      </c>
      <c r="U962" s="70" t="s">
        <v>3371</v>
      </c>
      <c r="V962" s="71"/>
      <c r="W962" s="72"/>
      <c r="X962" s="73"/>
      <c r="Y962" s="74"/>
      <c r="Z962" s="74"/>
      <c r="AA962" s="75" t="str">
        <f t="shared" si="14"/>
        <v/>
      </c>
      <c r="AB962" s="70"/>
      <c r="AC962" s="70"/>
      <c r="AD962" s="70"/>
      <c r="AE962" s="70" t="s">
        <v>3350</v>
      </c>
      <c r="AF962" s="76" t="s">
        <v>63</v>
      </c>
      <c r="AG962" s="65" t="s">
        <v>3007</v>
      </c>
    </row>
    <row r="963" spans="1:33" s="78" customFormat="1" ht="50.25" customHeight="1" x14ac:dyDescent="0.25">
      <c r="A963" s="61" t="s">
        <v>2977</v>
      </c>
      <c r="B963" s="62">
        <v>81101605</v>
      </c>
      <c r="C963" s="63" t="s">
        <v>3372</v>
      </c>
      <c r="D963" s="64">
        <v>43343</v>
      </c>
      <c r="E963" s="65" t="s">
        <v>918</v>
      </c>
      <c r="F963" s="66" t="s">
        <v>150</v>
      </c>
      <c r="G963" s="65" t="s">
        <v>241</v>
      </c>
      <c r="H963" s="67">
        <f>2400000000-240000000</f>
        <v>2160000000</v>
      </c>
      <c r="I963" s="67">
        <f>2400000000-240000000</f>
        <v>2160000000</v>
      </c>
      <c r="J963" s="66" t="s">
        <v>76</v>
      </c>
      <c r="K963" s="66" t="s">
        <v>68</v>
      </c>
      <c r="L963" s="62" t="s">
        <v>2981</v>
      </c>
      <c r="M963" s="62" t="s">
        <v>1767</v>
      </c>
      <c r="N963" s="68" t="s">
        <v>2998</v>
      </c>
      <c r="O963" s="69" t="s">
        <v>2983</v>
      </c>
      <c r="P963" s="65" t="s">
        <v>3373</v>
      </c>
      <c r="Q963" s="65" t="s">
        <v>3374</v>
      </c>
      <c r="R963" s="65" t="s">
        <v>3375</v>
      </c>
      <c r="S963" s="65">
        <v>180042001</v>
      </c>
      <c r="T963" s="65" t="s">
        <v>3376</v>
      </c>
      <c r="U963" s="70" t="s">
        <v>3377</v>
      </c>
      <c r="V963" s="71"/>
      <c r="W963" s="72"/>
      <c r="X963" s="73"/>
      <c r="Y963" s="74"/>
      <c r="Z963" s="74"/>
      <c r="AA963" s="75" t="str">
        <f t="shared" si="14"/>
        <v/>
      </c>
      <c r="AB963" s="70"/>
      <c r="AC963" s="70"/>
      <c r="AD963" s="70"/>
      <c r="AE963" s="70" t="s">
        <v>3378</v>
      </c>
      <c r="AF963" s="76" t="s">
        <v>63</v>
      </c>
      <c r="AG963" s="65" t="s">
        <v>3007</v>
      </c>
    </row>
    <row r="964" spans="1:33" s="78" customFormat="1" ht="50.25" customHeight="1" x14ac:dyDescent="0.25">
      <c r="A964" s="61" t="s">
        <v>2977</v>
      </c>
      <c r="B964" s="62">
        <v>81101605</v>
      </c>
      <c r="C964" s="63" t="s">
        <v>3379</v>
      </c>
      <c r="D964" s="64">
        <v>43343</v>
      </c>
      <c r="E964" s="65" t="s">
        <v>918</v>
      </c>
      <c r="F964" s="66" t="s">
        <v>1126</v>
      </c>
      <c r="G964" s="65" t="s">
        <v>241</v>
      </c>
      <c r="H964" s="67">
        <f>2400000000*0.1</f>
        <v>240000000</v>
      </c>
      <c r="I964" s="67">
        <f>2400000000*0.1</f>
        <v>240000000</v>
      </c>
      <c r="J964" s="66" t="s">
        <v>76</v>
      </c>
      <c r="K964" s="66" t="s">
        <v>68</v>
      </c>
      <c r="L964" s="62" t="s">
        <v>2981</v>
      </c>
      <c r="M964" s="62" t="s">
        <v>1767</v>
      </c>
      <c r="N964" s="68" t="s">
        <v>2998</v>
      </c>
      <c r="O964" s="69" t="s">
        <v>2983</v>
      </c>
      <c r="P964" s="65" t="s">
        <v>3373</v>
      </c>
      <c r="Q964" s="65" t="s">
        <v>3374</v>
      </c>
      <c r="R964" s="65" t="s">
        <v>3375</v>
      </c>
      <c r="S964" s="65">
        <v>180042001</v>
      </c>
      <c r="T964" s="65" t="s">
        <v>3376</v>
      </c>
      <c r="U964" s="70" t="s">
        <v>3377</v>
      </c>
      <c r="V964" s="71"/>
      <c r="W964" s="72"/>
      <c r="X964" s="73"/>
      <c r="Y964" s="74"/>
      <c r="Z964" s="74"/>
      <c r="AA964" s="75" t="str">
        <f t="shared" si="14"/>
        <v/>
      </c>
      <c r="AB964" s="70"/>
      <c r="AC964" s="70"/>
      <c r="AD964" s="70"/>
      <c r="AE964" s="70" t="s">
        <v>3378</v>
      </c>
      <c r="AF964" s="76" t="s">
        <v>63</v>
      </c>
      <c r="AG964" s="65" t="s">
        <v>3007</v>
      </c>
    </row>
    <row r="965" spans="1:33" s="78" customFormat="1" ht="50.25" customHeight="1" x14ac:dyDescent="0.25">
      <c r="A965" s="61" t="s">
        <v>2977</v>
      </c>
      <c r="B965" s="62" t="s">
        <v>3380</v>
      </c>
      <c r="C965" s="63" t="s">
        <v>3381</v>
      </c>
      <c r="D965" s="64">
        <v>43343</v>
      </c>
      <c r="E965" s="65" t="s">
        <v>3382</v>
      </c>
      <c r="F965" s="66" t="s">
        <v>67</v>
      </c>
      <c r="G965" s="65" t="s">
        <v>241</v>
      </c>
      <c r="H965" s="67">
        <v>45000000</v>
      </c>
      <c r="I965" s="67">
        <v>45000000</v>
      </c>
      <c r="J965" s="66" t="s">
        <v>76</v>
      </c>
      <c r="K965" s="66" t="s">
        <v>68</v>
      </c>
      <c r="L965" s="62" t="s">
        <v>2981</v>
      </c>
      <c r="M965" s="62" t="s">
        <v>1767</v>
      </c>
      <c r="N965" s="68" t="s">
        <v>2998</v>
      </c>
      <c r="O965" s="69" t="s">
        <v>2983</v>
      </c>
      <c r="P965" s="65" t="s">
        <v>3115</v>
      </c>
      <c r="Q965" s="65" t="s">
        <v>3383</v>
      </c>
      <c r="R965" s="65" t="s">
        <v>3384</v>
      </c>
      <c r="S965" s="65">
        <v>180036001</v>
      </c>
      <c r="T965" s="65" t="s">
        <v>3385</v>
      </c>
      <c r="U965" s="70" t="s">
        <v>3386</v>
      </c>
      <c r="V965" s="71"/>
      <c r="W965" s="72"/>
      <c r="X965" s="73"/>
      <c r="Y965" s="74"/>
      <c r="Z965" s="74"/>
      <c r="AA965" s="75" t="str">
        <f t="shared" si="14"/>
        <v/>
      </c>
      <c r="AB965" s="70"/>
      <c r="AC965" s="70"/>
      <c r="AD965" s="70" t="s">
        <v>3387</v>
      </c>
      <c r="AE965" s="70" t="s">
        <v>3388</v>
      </c>
      <c r="AF965" s="76" t="s">
        <v>63</v>
      </c>
      <c r="AG965" s="65" t="s">
        <v>3007</v>
      </c>
    </row>
    <row r="966" spans="1:33" s="78" customFormat="1" ht="50.25" customHeight="1" x14ac:dyDescent="0.25">
      <c r="A966" s="61" t="s">
        <v>2977</v>
      </c>
      <c r="B966" s="62" t="s">
        <v>3389</v>
      </c>
      <c r="C966" s="63" t="s">
        <v>3390</v>
      </c>
      <c r="D966" s="64">
        <v>43343</v>
      </c>
      <c r="E966" s="65" t="s">
        <v>3382</v>
      </c>
      <c r="F966" s="66" t="s">
        <v>236</v>
      </c>
      <c r="G966" s="65" t="s">
        <v>241</v>
      </c>
      <c r="H966" s="67">
        <v>50000000</v>
      </c>
      <c r="I966" s="67">
        <f>H966</f>
        <v>50000000</v>
      </c>
      <c r="J966" s="66" t="s">
        <v>76</v>
      </c>
      <c r="K966" s="66" t="s">
        <v>68</v>
      </c>
      <c r="L966" s="62" t="s">
        <v>2981</v>
      </c>
      <c r="M966" s="62" t="s">
        <v>1767</v>
      </c>
      <c r="N966" s="68" t="s">
        <v>2998</v>
      </c>
      <c r="O966" s="69" t="s">
        <v>2983</v>
      </c>
      <c r="P966" s="65" t="s">
        <v>3115</v>
      </c>
      <c r="Q966" s="65" t="s">
        <v>3391</v>
      </c>
      <c r="R966" s="65" t="s">
        <v>3384</v>
      </c>
      <c r="S966" s="65">
        <v>180036001</v>
      </c>
      <c r="T966" s="65" t="s">
        <v>3385</v>
      </c>
      <c r="U966" s="70" t="s">
        <v>3386</v>
      </c>
      <c r="V966" s="71"/>
      <c r="W966" s="72"/>
      <c r="X966" s="73"/>
      <c r="Y966" s="74"/>
      <c r="Z966" s="74"/>
      <c r="AA966" s="75" t="str">
        <f t="shared" si="14"/>
        <v/>
      </c>
      <c r="AB966" s="70"/>
      <c r="AC966" s="70"/>
      <c r="AD966" s="70" t="s">
        <v>3387</v>
      </c>
      <c r="AE966" s="70" t="s">
        <v>3388</v>
      </c>
      <c r="AF966" s="76" t="s">
        <v>63</v>
      </c>
      <c r="AG966" s="65" t="s">
        <v>3007</v>
      </c>
    </row>
    <row r="967" spans="1:33" s="78" customFormat="1" ht="50.25" customHeight="1" x14ac:dyDescent="0.25">
      <c r="A967" s="61" t="s">
        <v>2977</v>
      </c>
      <c r="B967" s="62" t="s">
        <v>3392</v>
      </c>
      <c r="C967" s="63" t="s">
        <v>3393</v>
      </c>
      <c r="D967" s="64">
        <v>43343</v>
      </c>
      <c r="E967" s="65" t="s">
        <v>3382</v>
      </c>
      <c r="F967" s="66" t="s">
        <v>236</v>
      </c>
      <c r="G967" s="65" t="s">
        <v>241</v>
      </c>
      <c r="H967" s="67">
        <v>165000000</v>
      </c>
      <c r="I967" s="67">
        <v>165000000</v>
      </c>
      <c r="J967" s="66" t="s">
        <v>76</v>
      </c>
      <c r="K967" s="66" t="s">
        <v>68</v>
      </c>
      <c r="L967" s="62" t="s">
        <v>2981</v>
      </c>
      <c r="M967" s="62" t="s">
        <v>1767</v>
      </c>
      <c r="N967" s="68" t="s">
        <v>2998</v>
      </c>
      <c r="O967" s="69" t="s">
        <v>2983</v>
      </c>
      <c r="P967" s="65" t="s">
        <v>3115</v>
      </c>
      <c r="Q967" s="65" t="s">
        <v>3383</v>
      </c>
      <c r="R967" s="65" t="s">
        <v>3384</v>
      </c>
      <c r="S967" s="65">
        <v>180036001</v>
      </c>
      <c r="T967" s="65" t="s">
        <v>3385</v>
      </c>
      <c r="U967" s="70" t="s">
        <v>3386</v>
      </c>
      <c r="V967" s="71"/>
      <c r="W967" s="72"/>
      <c r="X967" s="73"/>
      <c r="Y967" s="74"/>
      <c r="Z967" s="74"/>
      <c r="AA967" s="75" t="str">
        <f t="shared" si="14"/>
        <v/>
      </c>
      <c r="AB967" s="70"/>
      <c r="AC967" s="70"/>
      <c r="AD967" s="70" t="s">
        <v>3394</v>
      </c>
      <c r="AE967" s="70" t="s">
        <v>3388</v>
      </c>
      <c r="AF967" s="76" t="s">
        <v>63</v>
      </c>
      <c r="AG967" s="65" t="s">
        <v>3007</v>
      </c>
    </row>
    <row r="968" spans="1:33" s="78" customFormat="1" ht="50.25" customHeight="1" x14ac:dyDescent="0.25">
      <c r="A968" s="61" t="s">
        <v>2977</v>
      </c>
      <c r="B968" s="62" t="s">
        <v>3395</v>
      </c>
      <c r="C968" s="63" t="s">
        <v>3396</v>
      </c>
      <c r="D968" s="64">
        <v>43344</v>
      </c>
      <c r="E968" s="65" t="s">
        <v>2012</v>
      </c>
      <c r="F968" s="66" t="s">
        <v>67</v>
      </c>
      <c r="G968" s="65" t="s">
        <v>241</v>
      </c>
      <c r="H968" s="67">
        <v>6000000</v>
      </c>
      <c r="I968" s="67">
        <v>6000000</v>
      </c>
      <c r="J968" s="66" t="s">
        <v>76</v>
      </c>
      <c r="K968" s="66" t="s">
        <v>68</v>
      </c>
      <c r="L968" s="62" t="s">
        <v>2981</v>
      </c>
      <c r="M968" s="62" t="s">
        <v>1767</v>
      </c>
      <c r="N968" s="68" t="s">
        <v>2998</v>
      </c>
      <c r="O968" s="69" t="s">
        <v>2983</v>
      </c>
      <c r="P968" s="65" t="s">
        <v>3115</v>
      </c>
      <c r="Q968" s="65" t="s">
        <v>3383</v>
      </c>
      <c r="R968" s="65" t="s">
        <v>3384</v>
      </c>
      <c r="S968" s="65">
        <v>180036001</v>
      </c>
      <c r="T968" s="65" t="s">
        <v>3385</v>
      </c>
      <c r="U968" s="70" t="s">
        <v>3386</v>
      </c>
      <c r="V968" s="71"/>
      <c r="W968" s="72"/>
      <c r="X968" s="73"/>
      <c r="Y968" s="74"/>
      <c r="Z968" s="74"/>
      <c r="AA968" s="75" t="str">
        <f t="shared" si="14"/>
        <v/>
      </c>
      <c r="AB968" s="70"/>
      <c r="AC968" s="70"/>
      <c r="AD968" s="70" t="s">
        <v>3397</v>
      </c>
      <c r="AE968" s="70" t="s">
        <v>3398</v>
      </c>
      <c r="AF968" s="76" t="s">
        <v>63</v>
      </c>
      <c r="AG968" s="65" t="s">
        <v>3007</v>
      </c>
    </row>
    <row r="969" spans="1:33" s="78" customFormat="1" ht="50.25" customHeight="1" x14ac:dyDescent="0.25">
      <c r="A969" s="61" t="s">
        <v>2977</v>
      </c>
      <c r="B969" s="62" t="s">
        <v>3395</v>
      </c>
      <c r="C969" s="63" t="s">
        <v>3399</v>
      </c>
      <c r="D969" s="64">
        <v>43344</v>
      </c>
      <c r="E969" s="65" t="s">
        <v>2012</v>
      </c>
      <c r="F969" s="66" t="s">
        <v>67</v>
      </c>
      <c r="G969" s="65" t="s">
        <v>241</v>
      </c>
      <c r="H969" s="67">
        <v>8000000</v>
      </c>
      <c r="I969" s="67">
        <v>8000000</v>
      </c>
      <c r="J969" s="66" t="s">
        <v>76</v>
      </c>
      <c r="K969" s="66" t="s">
        <v>68</v>
      </c>
      <c r="L969" s="62" t="s">
        <v>2981</v>
      </c>
      <c r="M969" s="62" t="s">
        <v>1767</v>
      </c>
      <c r="N969" s="68" t="s">
        <v>2998</v>
      </c>
      <c r="O969" s="69" t="s">
        <v>2983</v>
      </c>
      <c r="P969" s="65" t="s">
        <v>3115</v>
      </c>
      <c r="Q969" s="65" t="s">
        <v>3383</v>
      </c>
      <c r="R969" s="65" t="s">
        <v>3384</v>
      </c>
      <c r="S969" s="65">
        <v>180036001</v>
      </c>
      <c r="T969" s="65" t="s">
        <v>3385</v>
      </c>
      <c r="U969" s="70" t="s">
        <v>3386</v>
      </c>
      <c r="V969" s="71"/>
      <c r="W969" s="72"/>
      <c r="X969" s="73"/>
      <c r="Y969" s="74"/>
      <c r="Z969" s="74"/>
      <c r="AA969" s="75" t="str">
        <f t="shared" si="14"/>
        <v/>
      </c>
      <c r="AB969" s="70"/>
      <c r="AC969" s="70"/>
      <c r="AD969" s="70" t="s">
        <v>3397</v>
      </c>
      <c r="AE969" s="70" t="s">
        <v>3398</v>
      </c>
      <c r="AF969" s="76" t="s">
        <v>63</v>
      </c>
      <c r="AG969" s="65" t="s">
        <v>3007</v>
      </c>
    </row>
    <row r="970" spans="1:33" s="78" customFormat="1" ht="50.25" customHeight="1" x14ac:dyDescent="0.25">
      <c r="A970" s="61" t="s">
        <v>2977</v>
      </c>
      <c r="B970" s="62" t="s">
        <v>3400</v>
      </c>
      <c r="C970" s="63" t="s">
        <v>3401</v>
      </c>
      <c r="D970" s="64">
        <v>43344</v>
      </c>
      <c r="E970" s="65" t="s">
        <v>2012</v>
      </c>
      <c r="F970" s="66" t="s">
        <v>67</v>
      </c>
      <c r="G970" s="65" t="s">
        <v>241</v>
      </c>
      <c r="H970" s="67">
        <v>16000000</v>
      </c>
      <c r="I970" s="67">
        <v>16000000</v>
      </c>
      <c r="J970" s="66" t="s">
        <v>76</v>
      </c>
      <c r="K970" s="66" t="s">
        <v>68</v>
      </c>
      <c r="L970" s="62" t="s">
        <v>2981</v>
      </c>
      <c r="M970" s="62" t="s">
        <v>1767</v>
      </c>
      <c r="N970" s="68" t="s">
        <v>2998</v>
      </c>
      <c r="O970" s="69" t="s">
        <v>2983</v>
      </c>
      <c r="P970" s="65" t="s">
        <v>3115</v>
      </c>
      <c r="Q970" s="65" t="s">
        <v>3383</v>
      </c>
      <c r="R970" s="65" t="s">
        <v>3384</v>
      </c>
      <c r="S970" s="65">
        <v>180036001</v>
      </c>
      <c r="T970" s="65" t="s">
        <v>3385</v>
      </c>
      <c r="U970" s="70" t="s">
        <v>3386</v>
      </c>
      <c r="V970" s="71"/>
      <c r="W970" s="72"/>
      <c r="X970" s="73"/>
      <c r="Y970" s="74"/>
      <c r="Z970" s="74"/>
      <c r="AA970" s="75" t="str">
        <f t="shared" si="14"/>
        <v/>
      </c>
      <c r="AB970" s="70"/>
      <c r="AC970" s="70"/>
      <c r="AD970" s="70" t="s">
        <v>3397</v>
      </c>
      <c r="AE970" s="70" t="s">
        <v>3398</v>
      </c>
      <c r="AF970" s="76" t="s">
        <v>63</v>
      </c>
      <c r="AG970" s="65" t="s">
        <v>3007</v>
      </c>
    </row>
    <row r="971" spans="1:33" s="78" customFormat="1" ht="50.25" customHeight="1" x14ac:dyDescent="0.25">
      <c r="A971" s="61" t="s">
        <v>2977</v>
      </c>
      <c r="B971" s="62" t="s">
        <v>3402</v>
      </c>
      <c r="C971" s="63" t="s">
        <v>3403</v>
      </c>
      <c r="D971" s="64">
        <v>43344</v>
      </c>
      <c r="E971" s="65" t="s">
        <v>2012</v>
      </c>
      <c r="F971" s="66" t="s">
        <v>67</v>
      </c>
      <c r="G971" s="65" t="s">
        <v>241</v>
      </c>
      <c r="H971" s="67">
        <v>1500000</v>
      </c>
      <c r="I971" s="67">
        <v>1500000</v>
      </c>
      <c r="J971" s="66" t="s">
        <v>76</v>
      </c>
      <c r="K971" s="66" t="s">
        <v>68</v>
      </c>
      <c r="L971" s="62" t="s">
        <v>2981</v>
      </c>
      <c r="M971" s="62" t="s">
        <v>1767</v>
      </c>
      <c r="N971" s="68" t="s">
        <v>2998</v>
      </c>
      <c r="O971" s="69" t="s">
        <v>2983</v>
      </c>
      <c r="P971" s="65" t="s">
        <v>3115</v>
      </c>
      <c r="Q971" s="65" t="s">
        <v>3383</v>
      </c>
      <c r="R971" s="65" t="s">
        <v>3384</v>
      </c>
      <c r="S971" s="65">
        <v>180036001</v>
      </c>
      <c r="T971" s="65" t="s">
        <v>3385</v>
      </c>
      <c r="U971" s="70" t="s">
        <v>3386</v>
      </c>
      <c r="V971" s="71"/>
      <c r="W971" s="72"/>
      <c r="X971" s="73"/>
      <c r="Y971" s="74"/>
      <c r="Z971" s="74"/>
      <c r="AA971" s="75" t="str">
        <f t="shared" si="14"/>
        <v/>
      </c>
      <c r="AB971" s="70"/>
      <c r="AC971" s="70"/>
      <c r="AD971" s="70" t="s">
        <v>3397</v>
      </c>
      <c r="AE971" s="70" t="s">
        <v>3398</v>
      </c>
      <c r="AF971" s="76" t="s">
        <v>63</v>
      </c>
      <c r="AG971" s="65" t="s">
        <v>3007</v>
      </c>
    </row>
    <row r="972" spans="1:33" s="78" customFormat="1" ht="50.25" customHeight="1" x14ac:dyDescent="0.25">
      <c r="A972" s="61" t="s">
        <v>2977</v>
      </c>
      <c r="B972" s="62" t="s">
        <v>3404</v>
      </c>
      <c r="C972" s="63" t="s">
        <v>3405</v>
      </c>
      <c r="D972" s="64">
        <v>43344</v>
      </c>
      <c r="E972" s="65" t="s">
        <v>2012</v>
      </c>
      <c r="F972" s="66" t="s">
        <v>67</v>
      </c>
      <c r="G972" s="65" t="s">
        <v>241</v>
      </c>
      <c r="H972" s="67">
        <v>350000</v>
      </c>
      <c r="I972" s="67">
        <v>350000</v>
      </c>
      <c r="J972" s="66" t="s">
        <v>76</v>
      </c>
      <c r="K972" s="66" t="s">
        <v>68</v>
      </c>
      <c r="L972" s="62" t="s">
        <v>2981</v>
      </c>
      <c r="M972" s="62" t="s">
        <v>1767</v>
      </c>
      <c r="N972" s="68" t="s">
        <v>2998</v>
      </c>
      <c r="O972" s="69" t="s">
        <v>2983</v>
      </c>
      <c r="P972" s="65" t="s">
        <v>3115</v>
      </c>
      <c r="Q972" s="65" t="s">
        <v>3383</v>
      </c>
      <c r="R972" s="65" t="s">
        <v>3384</v>
      </c>
      <c r="S972" s="65">
        <v>180036001</v>
      </c>
      <c r="T972" s="65" t="s">
        <v>3385</v>
      </c>
      <c r="U972" s="70" t="s">
        <v>3386</v>
      </c>
      <c r="V972" s="71"/>
      <c r="W972" s="72"/>
      <c r="X972" s="73"/>
      <c r="Y972" s="74"/>
      <c r="Z972" s="74"/>
      <c r="AA972" s="75" t="str">
        <f t="shared" ref="AA972:AA1035" si="15">+IF(AND(W972="",X972="",Y972="",Z972=""),"",IF(AND(W972&lt;&gt;"",X972="",Y972="",Z972=""),0%,IF(AND(W972&lt;&gt;"",X972&lt;&gt;"",Y972="",Z972=""),33%,IF(AND(W972&lt;&gt;"",X972&lt;&gt;"",Y972&lt;&gt;"",Z972=""),66%,IF(AND(W972&lt;&gt;"",X972&lt;&gt;"",Y972&lt;&gt;"",Z972&lt;&gt;""),100%,"Información incompleta")))))</f>
        <v/>
      </c>
      <c r="AB972" s="70"/>
      <c r="AC972" s="70"/>
      <c r="AD972" s="70" t="s">
        <v>3397</v>
      </c>
      <c r="AE972" s="70" t="s">
        <v>3398</v>
      </c>
      <c r="AF972" s="76" t="s">
        <v>63</v>
      </c>
      <c r="AG972" s="65" t="s">
        <v>3007</v>
      </c>
    </row>
    <row r="973" spans="1:33" s="78" customFormat="1" ht="50.25" customHeight="1" x14ac:dyDescent="0.25">
      <c r="A973" s="61" t="s">
        <v>2977</v>
      </c>
      <c r="B973" s="62" t="s">
        <v>3404</v>
      </c>
      <c r="C973" s="63" t="s">
        <v>3406</v>
      </c>
      <c r="D973" s="64">
        <v>43344</v>
      </c>
      <c r="E973" s="65" t="s">
        <v>2012</v>
      </c>
      <c r="F973" s="66" t="s">
        <v>67</v>
      </c>
      <c r="G973" s="65" t="s">
        <v>241</v>
      </c>
      <c r="H973" s="67">
        <v>380000</v>
      </c>
      <c r="I973" s="67">
        <v>380000</v>
      </c>
      <c r="J973" s="66" t="s">
        <v>76</v>
      </c>
      <c r="K973" s="66" t="s">
        <v>68</v>
      </c>
      <c r="L973" s="62" t="s">
        <v>2981</v>
      </c>
      <c r="M973" s="62" t="s">
        <v>1767</v>
      </c>
      <c r="N973" s="68" t="s">
        <v>2998</v>
      </c>
      <c r="O973" s="69" t="s">
        <v>2983</v>
      </c>
      <c r="P973" s="65" t="s">
        <v>3115</v>
      </c>
      <c r="Q973" s="65" t="s">
        <v>3383</v>
      </c>
      <c r="R973" s="65" t="s">
        <v>3384</v>
      </c>
      <c r="S973" s="65">
        <v>180036001</v>
      </c>
      <c r="T973" s="65" t="s">
        <v>3385</v>
      </c>
      <c r="U973" s="70" t="s">
        <v>3386</v>
      </c>
      <c r="V973" s="71"/>
      <c r="W973" s="72"/>
      <c r="X973" s="73"/>
      <c r="Y973" s="74"/>
      <c r="Z973" s="74"/>
      <c r="AA973" s="75" t="str">
        <f t="shared" si="15"/>
        <v/>
      </c>
      <c r="AB973" s="70"/>
      <c r="AC973" s="70"/>
      <c r="AD973" s="70" t="s">
        <v>3397</v>
      </c>
      <c r="AE973" s="70" t="s">
        <v>3398</v>
      </c>
      <c r="AF973" s="76" t="s">
        <v>63</v>
      </c>
      <c r="AG973" s="65" t="s">
        <v>3007</v>
      </c>
    </row>
    <row r="974" spans="1:33" s="78" customFormat="1" ht="50.25" customHeight="1" x14ac:dyDescent="0.25">
      <c r="A974" s="61" t="s">
        <v>2977</v>
      </c>
      <c r="B974" s="62">
        <v>81112501</v>
      </c>
      <c r="C974" s="63" t="s">
        <v>3407</v>
      </c>
      <c r="D974" s="64">
        <v>43344</v>
      </c>
      <c r="E974" s="65" t="s">
        <v>2012</v>
      </c>
      <c r="F974" s="66" t="s">
        <v>67</v>
      </c>
      <c r="G974" s="65" t="s">
        <v>241</v>
      </c>
      <c r="H974" s="67">
        <v>20000000</v>
      </c>
      <c r="I974" s="67">
        <v>20000000</v>
      </c>
      <c r="J974" s="66" t="s">
        <v>76</v>
      </c>
      <c r="K974" s="66" t="s">
        <v>68</v>
      </c>
      <c r="L974" s="62" t="s">
        <v>2981</v>
      </c>
      <c r="M974" s="62" t="s">
        <v>1767</v>
      </c>
      <c r="N974" s="68" t="s">
        <v>2998</v>
      </c>
      <c r="O974" s="69" t="s">
        <v>2983</v>
      </c>
      <c r="P974" s="65" t="s">
        <v>3115</v>
      </c>
      <c r="Q974" s="65" t="s">
        <v>3383</v>
      </c>
      <c r="R974" s="65" t="s">
        <v>3384</v>
      </c>
      <c r="S974" s="65">
        <v>180036001</v>
      </c>
      <c r="T974" s="65" t="s">
        <v>3385</v>
      </c>
      <c r="U974" s="70" t="s">
        <v>3386</v>
      </c>
      <c r="V974" s="71"/>
      <c r="W974" s="72"/>
      <c r="X974" s="73"/>
      <c r="Y974" s="74"/>
      <c r="Z974" s="74"/>
      <c r="AA974" s="75" t="str">
        <f t="shared" si="15"/>
        <v/>
      </c>
      <c r="AB974" s="70"/>
      <c r="AC974" s="70"/>
      <c r="AD974" s="70" t="s">
        <v>3394</v>
      </c>
      <c r="AE974" s="70" t="s">
        <v>3388</v>
      </c>
      <c r="AF974" s="76" t="s">
        <v>63</v>
      </c>
      <c r="AG974" s="65" t="s">
        <v>3007</v>
      </c>
    </row>
    <row r="975" spans="1:33" s="78" customFormat="1" ht="50.25" customHeight="1" x14ac:dyDescent="0.25">
      <c r="A975" s="61" t="s">
        <v>2977</v>
      </c>
      <c r="B975" s="62">
        <v>78111800</v>
      </c>
      <c r="C975" s="63" t="s">
        <v>3408</v>
      </c>
      <c r="D975" s="64">
        <v>43131</v>
      </c>
      <c r="E975" s="65" t="s">
        <v>66</v>
      </c>
      <c r="F975" s="66" t="s">
        <v>67</v>
      </c>
      <c r="G975" s="65" t="s">
        <v>588</v>
      </c>
      <c r="H975" s="67">
        <f>500000000+128250000*2</f>
        <v>756500000</v>
      </c>
      <c r="I975" s="67">
        <v>731282941</v>
      </c>
      <c r="J975" s="66" t="s">
        <v>76</v>
      </c>
      <c r="K975" s="66" t="s">
        <v>68</v>
      </c>
      <c r="L975" s="62" t="s">
        <v>2981</v>
      </c>
      <c r="M975" s="62" t="s">
        <v>1767</v>
      </c>
      <c r="N975" s="68" t="s">
        <v>2998</v>
      </c>
      <c r="O975" s="69" t="s">
        <v>2983</v>
      </c>
      <c r="P975" s="65" t="s">
        <v>3009</v>
      </c>
      <c r="Q975" s="65" t="s">
        <v>3409</v>
      </c>
      <c r="R975" s="65" t="s">
        <v>3410</v>
      </c>
      <c r="S975" s="65">
        <v>180035001</v>
      </c>
      <c r="T975" s="65" t="s">
        <v>3012</v>
      </c>
      <c r="U975" s="70" t="s">
        <v>3411</v>
      </c>
      <c r="V975" s="71"/>
      <c r="W975" s="72" t="s">
        <v>3412</v>
      </c>
      <c r="X975" s="73"/>
      <c r="Y975" s="74"/>
      <c r="Z975" s="74"/>
      <c r="AA975" s="75">
        <f t="shared" si="15"/>
        <v>0</v>
      </c>
      <c r="AB975" s="70"/>
      <c r="AC975" s="70"/>
      <c r="AD975" s="70"/>
      <c r="AE975" s="70" t="s">
        <v>3413</v>
      </c>
      <c r="AF975" s="76" t="s">
        <v>63</v>
      </c>
      <c r="AG975" s="65" t="s">
        <v>3007</v>
      </c>
    </row>
    <row r="976" spans="1:33" s="78" customFormat="1" ht="50.25" customHeight="1" x14ac:dyDescent="0.25">
      <c r="A976" s="61" t="s">
        <v>2977</v>
      </c>
      <c r="B976" s="62">
        <v>80111600</v>
      </c>
      <c r="C976" s="63" t="s">
        <v>3414</v>
      </c>
      <c r="D976" s="64">
        <v>42795</v>
      </c>
      <c r="E976" s="65" t="s">
        <v>736</v>
      </c>
      <c r="F976" s="66" t="s">
        <v>47</v>
      </c>
      <c r="G976" s="65" t="s">
        <v>588</v>
      </c>
      <c r="H976" s="67">
        <f>749421255*2</f>
        <v>1498842510</v>
      </c>
      <c r="I976" s="67">
        <v>1498842511</v>
      </c>
      <c r="J976" s="66" t="s">
        <v>76</v>
      </c>
      <c r="K976" s="66" t="s">
        <v>68</v>
      </c>
      <c r="L976" s="62" t="s">
        <v>2981</v>
      </c>
      <c r="M976" s="62" t="s">
        <v>1767</v>
      </c>
      <c r="N976" s="68" t="s">
        <v>2998</v>
      </c>
      <c r="O976" s="69" t="s">
        <v>2983</v>
      </c>
      <c r="P976" s="65" t="s">
        <v>3415</v>
      </c>
      <c r="Q976" s="65" t="s">
        <v>3416</v>
      </c>
      <c r="R976" s="65" t="s">
        <v>3417</v>
      </c>
      <c r="S976" s="65" t="s">
        <v>3418</v>
      </c>
      <c r="T976" s="65" t="s">
        <v>3419</v>
      </c>
      <c r="U976" s="70" t="s">
        <v>3411</v>
      </c>
      <c r="V976" s="71">
        <v>6455</v>
      </c>
      <c r="W976" s="72" t="s">
        <v>3420</v>
      </c>
      <c r="X976" s="73">
        <v>42798.379861111112</v>
      </c>
      <c r="Y976" s="74" t="s">
        <v>3421</v>
      </c>
      <c r="Z976" s="74">
        <v>4600006343</v>
      </c>
      <c r="AA976" s="75">
        <f t="shared" si="15"/>
        <v>1</v>
      </c>
      <c r="AB976" s="70" t="s">
        <v>458</v>
      </c>
      <c r="AC976" s="70" t="s">
        <v>805</v>
      </c>
      <c r="AD976" s="70" t="s">
        <v>3422</v>
      </c>
      <c r="AE976" s="70" t="s">
        <v>3423</v>
      </c>
      <c r="AF976" s="76" t="s">
        <v>95</v>
      </c>
      <c r="AG976" s="65" t="s">
        <v>3424</v>
      </c>
    </row>
    <row r="977" spans="1:33" s="78" customFormat="1" ht="50.25" customHeight="1" x14ac:dyDescent="0.25">
      <c r="A977" s="61" t="s">
        <v>2977</v>
      </c>
      <c r="B977" s="62">
        <v>80111600</v>
      </c>
      <c r="C977" s="63" t="s">
        <v>3425</v>
      </c>
      <c r="D977" s="64">
        <v>43280</v>
      </c>
      <c r="E977" s="65" t="s">
        <v>145</v>
      </c>
      <c r="F977" s="66" t="s">
        <v>47</v>
      </c>
      <c r="G977" s="65" t="s">
        <v>588</v>
      </c>
      <c r="H977" s="67">
        <f>1000000000+3200000000</f>
        <v>4200000000</v>
      </c>
      <c r="I977" s="67">
        <f>910000000+850000000+340000000</f>
        <v>2100000000</v>
      </c>
      <c r="J977" s="66" t="s">
        <v>49</v>
      </c>
      <c r="K977" s="66" t="s">
        <v>3426</v>
      </c>
      <c r="L977" s="62" t="s">
        <v>2981</v>
      </c>
      <c r="M977" s="62" t="s">
        <v>1767</v>
      </c>
      <c r="N977" s="68" t="s">
        <v>2998</v>
      </c>
      <c r="O977" s="69" t="s">
        <v>2983</v>
      </c>
      <c r="P977" s="65" t="s">
        <v>3009</v>
      </c>
      <c r="Q977" s="65" t="s">
        <v>3427</v>
      </c>
      <c r="R977" s="65" t="s">
        <v>3428</v>
      </c>
      <c r="S977" s="65" t="s">
        <v>3429</v>
      </c>
      <c r="T977" s="65" t="s">
        <v>3430</v>
      </c>
      <c r="U977" s="70" t="s">
        <v>3431</v>
      </c>
      <c r="V977" s="71">
        <v>8365</v>
      </c>
      <c r="W977" s="72" t="s">
        <v>3432</v>
      </c>
      <c r="X977" s="73"/>
      <c r="Y977" s="74"/>
      <c r="Z977" s="74"/>
      <c r="AA977" s="75">
        <f t="shared" si="15"/>
        <v>0</v>
      </c>
      <c r="AB977" s="70"/>
      <c r="AC977" s="70"/>
      <c r="AD977" s="70" t="s">
        <v>3433</v>
      </c>
      <c r="AE977" s="70" t="s">
        <v>3423</v>
      </c>
      <c r="AF977" s="76" t="s">
        <v>95</v>
      </c>
      <c r="AG977" s="65" t="s">
        <v>3424</v>
      </c>
    </row>
    <row r="978" spans="1:33" s="78" customFormat="1" ht="50.25" customHeight="1" x14ac:dyDescent="0.25">
      <c r="A978" s="61" t="s">
        <v>2977</v>
      </c>
      <c r="B978" s="62">
        <v>80111504</v>
      </c>
      <c r="C978" s="63" t="s">
        <v>5857</v>
      </c>
      <c r="D978" s="64">
        <v>43131</v>
      </c>
      <c r="E978" s="65" t="s">
        <v>145</v>
      </c>
      <c r="F978" s="66" t="s">
        <v>47</v>
      </c>
      <c r="G978" s="65" t="s">
        <v>241</v>
      </c>
      <c r="H978" s="67">
        <f>200000000-H979</f>
        <v>84766805</v>
      </c>
      <c r="I978" s="67">
        <f>200000000-I979</f>
        <v>84766805</v>
      </c>
      <c r="J978" s="66" t="s">
        <v>76</v>
      </c>
      <c r="K978" s="66" t="s">
        <v>68</v>
      </c>
      <c r="L978" s="62" t="s">
        <v>2981</v>
      </c>
      <c r="M978" s="62" t="s">
        <v>1767</v>
      </c>
      <c r="N978" s="68" t="s">
        <v>2998</v>
      </c>
      <c r="O978" s="69" t="s">
        <v>2983</v>
      </c>
      <c r="P978" s="65" t="s">
        <v>3009</v>
      </c>
      <c r="Q978" s="65" t="s">
        <v>3434</v>
      </c>
      <c r="R978" s="65" t="s">
        <v>3011</v>
      </c>
      <c r="S978" s="65">
        <v>180035001</v>
      </c>
      <c r="T978" s="65" t="s">
        <v>3012</v>
      </c>
      <c r="U978" s="70" t="s">
        <v>3411</v>
      </c>
      <c r="V978" s="71"/>
      <c r="W978" s="72" t="s">
        <v>3435</v>
      </c>
      <c r="X978" s="73"/>
      <c r="Y978" s="74"/>
      <c r="Z978" s="74"/>
      <c r="AA978" s="75">
        <f t="shared" si="15"/>
        <v>0</v>
      </c>
      <c r="AB978" s="70"/>
      <c r="AC978" s="70"/>
      <c r="AD978" s="70"/>
      <c r="AE978" s="70" t="s">
        <v>5858</v>
      </c>
      <c r="AF978" s="76" t="s">
        <v>63</v>
      </c>
      <c r="AG978" s="65" t="s">
        <v>3424</v>
      </c>
    </row>
    <row r="979" spans="1:33" s="78" customFormat="1" ht="50.25" customHeight="1" x14ac:dyDescent="0.25">
      <c r="A979" s="61" t="s">
        <v>2977</v>
      </c>
      <c r="B979" s="62">
        <v>80111504</v>
      </c>
      <c r="C979" s="63" t="s">
        <v>5859</v>
      </c>
      <c r="D979" s="64">
        <v>43281</v>
      </c>
      <c r="E979" s="65" t="s">
        <v>171</v>
      </c>
      <c r="F979" s="66" t="s">
        <v>47</v>
      </c>
      <c r="G979" s="65" t="s">
        <v>241</v>
      </c>
      <c r="H979" s="67">
        <v>115233195</v>
      </c>
      <c r="I979" s="67">
        <v>115233195</v>
      </c>
      <c r="J979" s="66" t="s">
        <v>76</v>
      </c>
      <c r="K979" s="66" t="s">
        <v>68</v>
      </c>
      <c r="L979" s="62" t="s">
        <v>2981</v>
      </c>
      <c r="M979" s="62" t="s">
        <v>1767</v>
      </c>
      <c r="N979" s="68" t="s">
        <v>2998</v>
      </c>
      <c r="O979" s="69" t="s">
        <v>2983</v>
      </c>
      <c r="P979" s="65" t="s">
        <v>3009</v>
      </c>
      <c r="Q979" s="65" t="s">
        <v>3434</v>
      </c>
      <c r="R979" s="65" t="s">
        <v>3011</v>
      </c>
      <c r="S979" s="65">
        <v>180035001</v>
      </c>
      <c r="T979" s="65" t="s">
        <v>3012</v>
      </c>
      <c r="U979" s="70" t="s">
        <v>3411</v>
      </c>
      <c r="V979" s="71"/>
      <c r="W979" s="72" t="s">
        <v>3436</v>
      </c>
      <c r="X979" s="73"/>
      <c r="Y979" s="74"/>
      <c r="Z979" s="74"/>
      <c r="AA979" s="75">
        <f t="shared" si="15"/>
        <v>0</v>
      </c>
      <c r="AB979" s="70"/>
      <c r="AC979" s="70"/>
      <c r="AD979" s="70"/>
      <c r="AE979" s="70" t="s">
        <v>5860</v>
      </c>
      <c r="AF979" s="76" t="s">
        <v>63</v>
      </c>
      <c r="AG979" s="65" t="s">
        <v>3424</v>
      </c>
    </row>
    <row r="980" spans="1:33" s="78" customFormat="1" ht="50.25" customHeight="1" x14ac:dyDescent="0.25">
      <c r="A980" s="61" t="s">
        <v>2977</v>
      </c>
      <c r="B980" s="62">
        <v>86131504</v>
      </c>
      <c r="C980" s="63" t="s">
        <v>3437</v>
      </c>
      <c r="D980" s="64">
        <v>43313</v>
      </c>
      <c r="E980" s="65" t="s">
        <v>171</v>
      </c>
      <c r="F980" s="66" t="s">
        <v>47</v>
      </c>
      <c r="G980" s="65" t="s">
        <v>588</v>
      </c>
      <c r="H980" s="67">
        <v>400000000</v>
      </c>
      <c r="I980" s="67">
        <v>250000000</v>
      </c>
      <c r="J980" s="66" t="s">
        <v>76</v>
      </c>
      <c r="K980" s="66" t="s">
        <v>68</v>
      </c>
      <c r="L980" s="62" t="s">
        <v>2981</v>
      </c>
      <c r="M980" s="62" t="s">
        <v>1767</v>
      </c>
      <c r="N980" s="68" t="s">
        <v>2998</v>
      </c>
      <c r="O980" s="69" t="s">
        <v>2983</v>
      </c>
      <c r="P980" s="65" t="s">
        <v>3009</v>
      </c>
      <c r="Q980" s="65" t="s">
        <v>3434</v>
      </c>
      <c r="R980" s="65" t="s">
        <v>3011</v>
      </c>
      <c r="S980" s="65">
        <v>180035001</v>
      </c>
      <c r="T980" s="65" t="s">
        <v>3012</v>
      </c>
      <c r="U980" s="70" t="s">
        <v>3411</v>
      </c>
      <c r="V980" s="71"/>
      <c r="W980" s="72" t="s">
        <v>3438</v>
      </c>
      <c r="X980" s="73"/>
      <c r="Y980" s="74"/>
      <c r="Z980" s="74"/>
      <c r="AA980" s="75">
        <f t="shared" si="15"/>
        <v>0</v>
      </c>
      <c r="AB980" s="70"/>
      <c r="AC980" s="70"/>
      <c r="AD980" s="70"/>
      <c r="AE980" s="70" t="s">
        <v>3439</v>
      </c>
      <c r="AF980" s="76" t="s">
        <v>63</v>
      </c>
      <c r="AG980" s="65" t="s">
        <v>3007</v>
      </c>
    </row>
    <row r="981" spans="1:33" s="78" customFormat="1" ht="50.25" customHeight="1" x14ac:dyDescent="0.25">
      <c r="A981" s="61" t="s">
        <v>2977</v>
      </c>
      <c r="B981" s="62">
        <v>80141607</v>
      </c>
      <c r="C981" s="63" t="s">
        <v>3440</v>
      </c>
      <c r="D981" s="64">
        <v>43312</v>
      </c>
      <c r="E981" s="65" t="s">
        <v>171</v>
      </c>
      <c r="F981" s="66" t="s">
        <v>47</v>
      </c>
      <c r="G981" s="65" t="s">
        <v>588</v>
      </c>
      <c r="H981" s="67">
        <v>400000000</v>
      </c>
      <c r="I981" s="67">
        <v>250000000</v>
      </c>
      <c r="J981" s="66" t="s">
        <v>76</v>
      </c>
      <c r="K981" s="66" t="s">
        <v>68</v>
      </c>
      <c r="L981" s="62" t="s">
        <v>2981</v>
      </c>
      <c r="M981" s="62" t="s">
        <v>1767</v>
      </c>
      <c r="N981" s="68" t="s">
        <v>2998</v>
      </c>
      <c r="O981" s="69" t="s">
        <v>2983</v>
      </c>
      <c r="P981" s="65" t="s">
        <v>3009</v>
      </c>
      <c r="Q981" s="65" t="s">
        <v>3434</v>
      </c>
      <c r="R981" s="65" t="s">
        <v>3011</v>
      </c>
      <c r="S981" s="65">
        <v>180035001</v>
      </c>
      <c r="T981" s="65" t="s">
        <v>3012</v>
      </c>
      <c r="U981" s="70" t="s">
        <v>3411</v>
      </c>
      <c r="V981" s="71"/>
      <c r="W981" s="72" t="s">
        <v>3441</v>
      </c>
      <c r="X981" s="73"/>
      <c r="Y981" s="74"/>
      <c r="Z981" s="74"/>
      <c r="AA981" s="75">
        <f t="shared" si="15"/>
        <v>0</v>
      </c>
      <c r="AB981" s="70"/>
      <c r="AC981" s="70"/>
      <c r="AD981" s="70"/>
      <c r="AE981" s="70" t="s">
        <v>3442</v>
      </c>
      <c r="AF981" s="76" t="s">
        <v>63</v>
      </c>
      <c r="AG981" s="65" t="s">
        <v>3007</v>
      </c>
    </row>
    <row r="982" spans="1:33" s="78" customFormat="1" ht="50.25" customHeight="1" x14ac:dyDescent="0.25">
      <c r="A982" s="61" t="s">
        <v>2977</v>
      </c>
      <c r="B982" s="62" t="s">
        <v>3443</v>
      </c>
      <c r="C982" s="63" t="s">
        <v>3444</v>
      </c>
      <c r="D982" s="64">
        <v>43344</v>
      </c>
      <c r="E982" s="65" t="s">
        <v>855</v>
      </c>
      <c r="F982" s="66" t="s">
        <v>576</v>
      </c>
      <c r="G982" s="65" t="s">
        <v>241</v>
      </c>
      <c r="H982" s="67">
        <v>18921331000</v>
      </c>
      <c r="I982" s="67">
        <v>18921331000</v>
      </c>
      <c r="J982" s="66" t="s">
        <v>76</v>
      </c>
      <c r="K982" s="66" t="s">
        <v>68</v>
      </c>
      <c r="L982" s="62" t="s">
        <v>2981</v>
      </c>
      <c r="M982" s="62" t="s">
        <v>1767</v>
      </c>
      <c r="N982" s="68" t="s">
        <v>2998</v>
      </c>
      <c r="O982" s="69" t="s">
        <v>2983</v>
      </c>
      <c r="P982" s="65" t="s">
        <v>3146</v>
      </c>
      <c r="Q982" s="65" t="s">
        <v>3445</v>
      </c>
      <c r="R982" s="65" t="s">
        <v>3446</v>
      </c>
      <c r="S982" s="65" t="s">
        <v>3447</v>
      </c>
      <c r="T982" s="65" t="s">
        <v>3448</v>
      </c>
      <c r="U982" s="70" t="s">
        <v>3449</v>
      </c>
      <c r="V982" s="71"/>
      <c r="W982" s="72"/>
      <c r="X982" s="73"/>
      <c r="Y982" s="74"/>
      <c r="Z982" s="74"/>
      <c r="AA982" s="75" t="str">
        <f t="shared" si="15"/>
        <v/>
      </c>
      <c r="AB982" s="70"/>
      <c r="AC982" s="70"/>
      <c r="AD982" s="70"/>
      <c r="AE982" s="70" t="s">
        <v>3316</v>
      </c>
      <c r="AF982" s="76" t="s">
        <v>283</v>
      </c>
      <c r="AG982" s="65" t="s">
        <v>2995</v>
      </c>
    </row>
    <row r="983" spans="1:33" s="78" customFormat="1" ht="50.25" customHeight="1" x14ac:dyDescent="0.25">
      <c r="A983" s="61" t="s">
        <v>2977</v>
      </c>
      <c r="B983" s="62" t="s">
        <v>3144</v>
      </c>
      <c r="C983" s="63" t="s">
        <v>3450</v>
      </c>
      <c r="D983" s="64">
        <v>43344</v>
      </c>
      <c r="E983" s="65" t="s">
        <v>855</v>
      </c>
      <c r="F983" s="66" t="s">
        <v>576</v>
      </c>
      <c r="G983" s="65" t="s">
        <v>241</v>
      </c>
      <c r="H983" s="67">
        <v>28000000000</v>
      </c>
      <c r="I983" s="67">
        <v>28000000000</v>
      </c>
      <c r="J983" s="66" t="s">
        <v>76</v>
      </c>
      <c r="K983" s="66" t="s">
        <v>68</v>
      </c>
      <c r="L983" s="62" t="s">
        <v>2981</v>
      </c>
      <c r="M983" s="62" t="s">
        <v>1767</v>
      </c>
      <c r="N983" s="68" t="s">
        <v>2998</v>
      </c>
      <c r="O983" s="69" t="s">
        <v>2983</v>
      </c>
      <c r="P983" s="65" t="s">
        <v>3146</v>
      </c>
      <c r="Q983" s="65" t="s">
        <v>3445</v>
      </c>
      <c r="R983" s="65" t="s">
        <v>3446</v>
      </c>
      <c r="S983" s="65" t="s">
        <v>3447</v>
      </c>
      <c r="T983" s="65" t="s">
        <v>3135</v>
      </c>
      <c r="U983" s="70" t="s">
        <v>3451</v>
      </c>
      <c r="V983" s="71"/>
      <c r="W983" s="72"/>
      <c r="X983" s="73"/>
      <c r="Y983" s="74"/>
      <c r="Z983" s="74"/>
      <c r="AA983" s="75" t="str">
        <f t="shared" si="15"/>
        <v/>
      </c>
      <c r="AB983" s="70"/>
      <c r="AC983" s="70"/>
      <c r="AD983" s="70"/>
      <c r="AE983" s="70" t="s">
        <v>3316</v>
      </c>
      <c r="AF983" s="76" t="s">
        <v>283</v>
      </c>
      <c r="AG983" s="65" t="s">
        <v>3007</v>
      </c>
    </row>
    <row r="984" spans="1:33" s="78" customFormat="1" ht="50.25" customHeight="1" x14ac:dyDescent="0.25">
      <c r="A984" s="61" t="s">
        <v>2977</v>
      </c>
      <c r="B984" s="62">
        <v>81102101</v>
      </c>
      <c r="C984" s="63" t="s">
        <v>3452</v>
      </c>
      <c r="D984" s="64">
        <v>43042</v>
      </c>
      <c r="E984" s="65" t="s">
        <v>855</v>
      </c>
      <c r="F984" s="66" t="s">
        <v>47</v>
      </c>
      <c r="G984" s="65" t="s">
        <v>241</v>
      </c>
      <c r="H984" s="67">
        <v>1500000000</v>
      </c>
      <c r="I984" s="67">
        <v>1500000000</v>
      </c>
      <c r="J984" s="66" t="s">
        <v>76</v>
      </c>
      <c r="K984" s="66" t="s">
        <v>68</v>
      </c>
      <c r="L984" s="62" t="s">
        <v>2981</v>
      </c>
      <c r="M984" s="62" t="s">
        <v>1767</v>
      </c>
      <c r="N984" s="68" t="s">
        <v>2998</v>
      </c>
      <c r="O984" s="69" t="s">
        <v>2983</v>
      </c>
      <c r="P984" s="65" t="s">
        <v>3345</v>
      </c>
      <c r="Q984" s="65" t="s">
        <v>3352</v>
      </c>
      <c r="R984" s="65" t="s">
        <v>3353</v>
      </c>
      <c r="S984" s="65">
        <v>180114001</v>
      </c>
      <c r="T984" s="65" t="s">
        <v>3348</v>
      </c>
      <c r="U984" s="70" t="s">
        <v>3354</v>
      </c>
      <c r="V984" s="71" t="s">
        <v>3453</v>
      </c>
      <c r="W984" s="72" t="s">
        <v>3454</v>
      </c>
      <c r="X984" s="73">
        <v>43049.822222222225</v>
      </c>
      <c r="Y984" s="74" t="s">
        <v>3455</v>
      </c>
      <c r="Z984" s="74" t="s">
        <v>3456</v>
      </c>
      <c r="AA984" s="75">
        <f t="shared" si="15"/>
        <v>1</v>
      </c>
      <c r="AB984" s="70" t="s">
        <v>310</v>
      </c>
      <c r="AC984" s="70" t="s">
        <v>61</v>
      </c>
      <c r="AD984" s="70" t="s">
        <v>3457</v>
      </c>
      <c r="AE984" s="70" t="s">
        <v>3177</v>
      </c>
      <c r="AF984" s="76" t="s">
        <v>63</v>
      </c>
      <c r="AG984" s="65" t="s">
        <v>3007</v>
      </c>
    </row>
    <row r="985" spans="1:33" s="78" customFormat="1" ht="50.25" customHeight="1" x14ac:dyDescent="0.25">
      <c r="A985" s="61" t="s">
        <v>2977</v>
      </c>
      <c r="B985" s="62">
        <v>22101509</v>
      </c>
      <c r="C985" s="63" t="s">
        <v>3458</v>
      </c>
      <c r="D985" s="64">
        <v>43192</v>
      </c>
      <c r="E985" s="65" t="s">
        <v>74</v>
      </c>
      <c r="F985" s="66" t="s">
        <v>67</v>
      </c>
      <c r="G985" s="65" t="s">
        <v>241</v>
      </c>
      <c r="H985" s="67">
        <f>10000000000+9642000000</f>
        <v>19642000000</v>
      </c>
      <c r="I985" s="67">
        <f>5840000000+1109600000</f>
        <v>6949600000</v>
      </c>
      <c r="J985" s="66" t="s">
        <v>76</v>
      </c>
      <c r="K985" s="66" t="s">
        <v>68</v>
      </c>
      <c r="L985" s="62" t="s">
        <v>2981</v>
      </c>
      <c r="M985" s="62" t="s">
        <v>1767</v>
      </c>
      <c r="N985" s="68" t="s">
        <v>2998</v>
      </c>
      <c r="O985" s="69" t="s">
        <v>2983</v>
      </c>
      <c r="P985" s="65" t="s">
        <v>3190</v>
      </c>
      <c r="Q985" s="65" t="s">
        <v>3459</v>
      </c>
      <c r="R985" s="65" t="s">
        <v>3460</v>
      </c>
      <c r="S985" s="65">
        <v>180068001</v>
      </c>
      <c r="T985" s="65" t="s">
        <v>3461</v>
      </c>
      <c r="U985" s="70" t="s">
        <v>3462</v>
      </c>
      <c r="V985" s="71" t="s">
        <v>3463</v>
      </c>
      <c r="W985" s="72" t="s">
        <v>3464</v>
      </c>
      <c r="X985" s="73">
        <v>43180.669444444444</v>
      </c>
      <c r="Y985" s="74" t="s">
        <v>3465</v>
      </c>
      <c r="Z985" s="74"/>
      <c r="AA985" s="75">
        <f t="shared" si="15"/>
        <v>0.66</v>
      </c>
      <c r="AB985" s="70" t="s">
        <v>3466</v>
      </c>
      <c r="AC985" s="70" t="s">
        <v>111</v>
      </c>
      <c r="AD985" s="70" t="s">
        <v>3467</v>
      </c>
      <c r="AE985" s="70" t="s">
        <v>3468</v>
      </c>
      <c r="AF985" s="76" t="s">
        <v>63</v>
      </c>
      <c r="AG985" s="65" t="s">
        <v>3007</v>
      </c>
    </row>
    <row r="986" spans="1:33" s="78" customFormat="1" ht="50.25" customHeight="1" x14ac:dyDescent="0.25">
      <c r="A986" s="61" t="s">
        <v>2977</v>
      </c>
      <c r="B986" s="62">
        <v>25101601</v>
      </c>
      <c r="C986" s="63" t="s">
        <v>3469</v>
      </c>
      <c r="D986" s="64">
        <v>43192</v>
      </c>
      <c r="E986" s="65" t="s">
        <v>74</v>
      </c>
      <c r="F986" s="66" t="s">
        <v>67</v>
      </c>
      <c r="G986" s="65" t="s">
        <v>241</v>
      </c>
      <c r="H986" s="67"/>
      <c r="I986" s="67">
        <f>4248845328+807280612</f>
        <v>5056125940</v>
      </c>
      <c r="J986" s="66" t="s">
        <v>76</v>
      </c>
      <c r="K986" s="66" t="s">
        <v>68</v>
      </c>
      <c r="L986" s="62" t="s">
        <v>2981</v>
      </c>
      <c r="M986" s="62" t="s">
        <v>1767</v>
      </c>
      <c r="N986" s="68" t="s">
        <v>2998</v>
      </c>
      <c r="O986" s="69" t="s">
        <v>2983</v>
      </c>
      <c r="P986" s="65" t="s">
        <v>3190</v>
      </c>
      <c r="Q986" s="65" t="s">
        <v>3459</v>
      </c>
      <c r="R986" s="65" t="s">
        <v>3460</v>
      </c>
      <c r="S986" s="65">
        <v>180068001</v>
      </c>
      <c r="T986" s="65" t="s">
        <v>3461</v>
      </c>
      <c r="U986" s="70" t="s">
        <v>3462</v>
      </c>
      <c r="V986" s="71" t="s">
        <v>3470</v>
      </c>
      <c r="W986" s="72" t="s">
        <v>3464</v>
      </c>
      <c r="X986" s="73">
        <v>43180.669444444444</v>
      </c>
      <c r="Y986" s="74" t="s">
        <v>3465</v>
      </c>
      <c r="Z986" s="74"/>
      <c r="AA986" s="75">
        <f t="shared" si="15"/>
        <v>0.66</v>
      </c>
      <c r="AB986" s="70" t="s">
        <v>3471</v>
      </c>
      <c r="AC986" s="70" t="s">
        <v>111</v>
      </c>
      <c r="AD986" s="70" t="s">
        <v>3472</v>
      </c>
      <c r="AE986" s="70" t="s">
        <v>3468</v>
      </c>
      <c r="AF986" s="76" t="s">
        <v>63</v>
      </c>
      <c r="AG986" s="65" t="s">
        <v>3007</v>
      </c>
    </row>
    <row r="987" spans="1:33" s="78" customFormat="1" ht="50.25" customHeight="1" x14ac:dyDescent="0.25">
      <c r="A987" s="61" t="s">
        <v>2977</v>
      </c>
      <c r="B987" s="62" t="s">
        <v>3473</v>
      </c>
      <c r="C987" s="63" t="s">
        <v>3474</v>
      </c>
      <c r="D987" s="64">
        <v>43192</v>
      </c>
      <c r="E987" s="65" t="s">
        <v>74</v>
      </c>
      <c r="F987" s="66" t="s">
        <v>67</v>
      </c>
      <c r="G987" s="65" t="s">
        <v>241</v>
      </c>
      <c r="H987" s="67"/>
      <c r="I987" s="67">
        <f>(680000000+129200000)+(1355000000+257450000)</f>
        <v>2421650000</v>
      </c>
      <c r="J987" s="66" t="s">
        <v>76</v>
      </c>
      <c r="K987" s="66" t="s">
        <v>68</v>
      </c>
      <c r="L987" s="62" t="s">
        <v>2981</v>
      </c>
      <c r="M987" s="62" t="s">
        <v>1767</v>
      </c>
      <c r="N987" s="68" t="s">
        <v>2998</v>
      </c>
      <c r="O987" s="69" t="s">
        <v>2983</v>
      </c>
      <c r="P987" s="65" t="s">
        <v>3190</v>
      </c>
      <c r="Q987" s="65" t="s">
        <v>3459</v>
      </c>
      <c r="R987" s="65" t="s">
        <v>3460</v>
      </c>
      <c r="S987" s="65">
        <v>180068001</v>
      </c>
      <c r="T987" s="65" t="s">
        <v>3461</v>
      </c>
      <c r="U987" s="70" t="s">
        <v>3462</v>
      </c>
      <c r="V987" s="71" t="s">
        <v>3475</v>
      </c>
      <c r="W987" s="72" t="s">
        <v>3464</v>
      </c>
      <c r="X987" s="73">
        <v>43180.669444444444</v>
      </c>
      <c r="Y987" s="74" t="s">
        <v>3465</v>
      </c>
      <c r="Z987" s="74"/>
      <c r="AA987" s="75">
        <f t="shared" si="15"/>
        <v>0.66</v>
      </c>
      <c r="AB987" s="70" t="s">
        <v>3476</v>
      </c>
      <c r="AC987" s="70" t="s">
        <v>111</v>
      </c>
      <c r="AD987" s="70" t="s">
        <v>3477</v>
      </c>
      <c r="AE987" s="70" t="s">
        <v>3468</v>
      </c>
      <c r="AF987" s="76" t="s">
        <v>63</v>
      </c>
      <c r="AG987" s="65" t="s">
        <v>3007</v>
      </c>
    </row>
    <row r="988" spans="1:33" s="78" customFormat="1" ht="50.25" customHeight="1" x14ac:dyDescent="0.25">
      <c r="A988" s="61" t="s">
        <v>2977</v>
      </c>
      <c r="B988" s="62">
        <v>90121502</v>
      </c>
      <c r="C988" s="63" t="s">
        <v>3478</v>
      </c>
      <c r="D988" s="64">
        <v>43011</v>
      </c>
      <c r="E988" s="65" t="s">
        <v>701</v>
      </c>
      <c r="F988" s="66" t="s">
        <v>47</v>
      </c>
      <c r="G988" s="65" t="s">
        <v>241</v>
      </c>
      <c r="H988" s="67">
        <v>120000000</v>
      </c>
      <c r="I988" s="67">
        <v>120000000</v>
      </c>
      <c r="J988" s="66" t="s">
        <v>76</v>
      </c>
      <c r="K988" s="66" t="s">
        <v>68</v>
      </c>
      <c r="L988" s="62" t="s">
        <v>2981</v>
      </c>
      <c r="M988" s="62" t="s">
        <v>1767</v>
      </c>
      <c r="N988" s="68" t="s">
        <v>2998</v>
      </c>
      <c r="O988" s="69" t="s">
        <v>2983</v>
      </c>
      <c r="P988" s="65" t="s">
        <v>2718</v>
      </c>
      <c r="Q988" s="65" t="s">
        <v>3479</v>
      </c>
      <c r="R988" s="65" t="s">
        <v>3479</v>
      </c>
      <c r="S988" s="65" t="s">
        <v>3479</v>
      </c>
      <c r="T988" s="65" t="s">
        <v>3479</v>
      </c>
      <c r="U988" s="70" t="s">
        <v>3479</v>
      </c>
      <c r="V988" s="71">
        <v>7571</v>
      </c>
      <c r="W988" s="72" t="s">
        <v>3480</v>
      </c>
      <c r="X988" s="73">
        <v>43013.425000000003</v>
      </c>
      <c r="Y988" s="74" t="s">
        <v>3481</v>
      </c>
      <c r="Z988" s="74">
        <v>4600007506</v>
      </c>
      <c r="AA988" s="75">
        <f t="shared" si="15"/>
        <v>1</v>
      </c>
      <c r="AB988" s="70" t="s">
        <v>357</v>
      </c>
      <c r="AC988" s="70" t="s">
        <v>61</v>
      </c>
      <c r="AD988" s="70" t="s">
        <v>3482</v>
      </c>
      <c r="AE988" s="70" t="s">
        <v>3483</v>
      </c>
      <c r="AF988" s="76" t="s">
        <v>63</v>
      </c>
      <c r="AG988" s="65" t="s">
        <v>3424</v>
      </c>
    </row>
    <row r="989" spans="1:33" s="78" customFormat="1" ht="50.25" customHeight="1" x14ac:dyDescent="0.25">
      <c r="A989" s="61" t="s">
        <v>2977</v>
      </c>
      <c r="B989" s="62">
        <v>93151610</v>
      </c>
      <c r="C989" s="63" t="s">
        <v>3484</v>
      </c>
      <c r="D989" s="64">
        <v>42767</v>
      </c>
      <c r="E989" s="65" t="s">
        <v>852</v>
      </c>
      <c r="F989" s="66" t="s">
        <v>150</v>
      </c>
      <c r="G989" s="65" t="s">
        <v>241</v>
      </c>
      <c r="H989" s="67">
        <v>432128476</v>
      </c>
      <c r="I989" s="67">
        <v>432128476</v>
      </c>
      <c r="J989" s="66" t="s">
        <v>76</v>
      </c>
      <c r="K989" s="66" t="s">
        <v>68</v>
      </c>
      <c r="L989" s="62" t="s">
        <v>2981</v>
      </c>
      <c r="M989" s="62" t="s">
        <v>1767</v>
      </c>
      <c r="N989" s="68" t="s">
        <v>2998</v>
      </c>
      <c r="O989" s="69" t="s">
        <v>2983</v>
      </c>
      <c r="P989" s="65" t="s">
        <v>2718</v>
      </c>
      <c r="Q989" s="65" t="s">
        <v>3479</v>
      </c>
      <c r="R989" s="65" t="s">
        <v>3479</v>
      </c>
      <c r="S989" s="65" t="s">
        <v>3479</v>
      </c>
      <c r="T989" s="65" t="s">
        <v>3479</v>
      </c>
      <c r="U989" s="70" t="s">
        <v>3479</v>
      </c>
      <c r="V989" s="71">
        <v>6370</v>
      </c>
      <c r="W989" s="72" t="s">
        <v>3485</v>
      </c>
      <c r="X989" s="73">
        <v>42773.723611111112</v>
      </c>
      <c r="Y989" s="74" t="s">
        <v>3486</v>
      </c>
      <c r="Z989" s="74">
        <v>4600006532</v>
      </c>
      <c r="AA989" s="75">
        <f t="shared" si="15"/>
        <v>1</v>
      </c>
      <c r="AB989" s="70" t="s">
        <v>3487</v>
      </c>
      <c r="AC989" s="70" t="s">
        <v>2075</v>
      </c>
      <c r="AD989" s="70" t="s">
        <v>3488</v>
      </c>
      <c r="AE989" s="70" t="s">
        <v>3489</v>
      </c>
      <c r="AF989" s="76" t="s">
        <v>63</v>
      </c>
      <c r="AG989" s="65" t="s">
        <v>3007</v>
      </c>
    </row>
    <row r="990" spans="1:33" s="78" customFormat="1" ht="50.25" customHeight="1" x14ac:dyDescent="0.25">
      <c r="A990" s="61" t="s">
        <v>2977</v>
      </c>
      <c r="B990" s="62" t="s">
        <v>3490</v>
      </c>
      <c r="C990" s="63" t="s">
        <v>3491</v>
      </c>
      <c r="D990" s="64">
        <v>43131</v>
      </c>
      <c r="E990" s="65" t="s">
        <v>925</v>
      </c>
      <c r="F990" s="66" t="s">
        <v>150</v>
      </c>
      <c r="G990" s="65" t="s">
        <v>241</v>
      </c>
      <c r="H990" s="67">
        <v>1293081524</v>
      </c>
      <c r="I990" s="67">
        <v>913182033</v>
      </c>
      <c r="J990" s="66" t="s">
        <v>76</v>
      </c>
      <c r="K990" s="66" t="s">
        <v>68</v>
      </c>
      <c r="L990" s="62" t="s">
        <v>2981</v>
      </c>
      <c r="M990" s="62" t="s">
        <v>1767</v>
      </c>
      <c r="N990" s="68" t="s">
        <v>2998</v>
      </c>
      <c r="O990" s="69" t="s">
        <v>2983</v>
      </c>
      <c r="P990" s="65" t="s">
        <v>2718</v>
      </c>
      <c r="Q990" s="65" t="s">
        <v>3479</v>
      </c>
      <c r="R990" s="65" t="s">
        <v>3479</v>
      </c>
      <c r="S990" s="65" t="s">
        <v>3479</v>
      </c>
      <c r="T990" s="65" t="s">
        <v>3479</v>
      </c>
      <c r="U990" s="70" t="s">
        <v>3479</v>
      </c>
      <c r="V990" s="71">
        <v>8041</v>
      </c>
      <c r="W990" s="72" t="s">
        <v>3492</v>
      </c>
      <c r="X990" s="73">
        <v>43139.698611111111</v>
      </c>
      <c r="Y990" s="74" t="s">
        <v>3493</v>
      </c>
      <c r="Z990" s="74">
        <v>4600008086</v>
      </c>
      <c r="AA990" s="75">
        <f t="shared" si="15"/>
        <v>1</v>
      </c>
      <c r="AB990" s="70" t="s">
        <v>3494</v>
      </c>
      <c r="AC990" s="70" t="s">
        <v>61</v>
      </c>
      <c r="AD990" s="70" t="s">
        <v>3495</v>
      </c>
      <c r="AE990" s="70" t="s">
        <v>3489</v>
      </c>
      <c r="AF990" s="76" t="s">
        <v>63</v>
      </c>
      <c r="AG990" s="65" t="s">
        <v>3007</v>
      </c>
    </row>
    <row r="991" spans="1:33" s="78" customFormat="1" ht="50.25" customHeight="1" x14ac:dyDescent="0.25">
      <c r="A991" s="61" t="s">
        <v>2977</v>
      </c>
      <c r="B991" s="62">
        <v>14111700</v>
      </c>
      <c r="C991" s="63" t="s">
        <v>3496</v>
      </c>
      <c r="D991" s="64">
        <v>43344</v>
      </c>
      <c r="E991" s="65" t="s">
        <v>872</v>
      </c>
      <c r="F991" s="66" t="s">
        <v>67</v>
      </c>
      <c r="G991" s="65" t="s">
        <v>241</v>
      </c>
      <c r="H991" s="67">
        <v>50000000</v>
      </c>
      <c r="I991" s="67">
        <v>50000000</v>
      </c>
      <c r="J991" s="66" t="s">
        <v>76</v>
      </c>
      <c r="K991" s="66" t="s">
        <v>68</v>
      </c>
      <c r="L991" s="62" t="s">
        <v>2981</v>
      </c>
      <c r="M991" s="62" t="s">
        <v>1767</v>
      </c>
      <c r="N991" s="68" t="s">
        <v>2998</v>
      </c>
      <c r="O991" s="69" t="s">
        <v>2983</v>
      </c>
      <c r="P991" s="65" t="s">
        <v>2718</v>
      </c>
      <c r="Q991" s="65" t="s">
        <v>3479</v>
      </c>
      <c r="R991" s="65" t="s">
        <v>3479</v>
      </c>
      <c r="S991" s="65" t="s">
        <v>3479</v>
      </c>
      <c r="T991" s="65" t="s">
        <v>3479</v>
      </c>
      <c r="U991" s="70" t="s">
        <v>3479</v>
      </c>
      <c r="V991" s="71"/>
      <c r="W991" s="72"/>
      <c r="X991" s="73"/>
      <c r="Y991" s="74"/>
      <c r="Z991" s="74"/>
      <c r="AA991" s="75" t="str">
        <f t="shared" si="15"/>
        <v/>
      </c>
      <c r="AB991" s="70"/>
      <c r="AC991" s="70"/>
      <c r="AD991" s="70"/>
      <c r="AE991" s="70" t="s">
        <v>3398</v>
      </c>
      <c r="AF991" s="76" t="s">
        <v>63</v>
      </c>
      <c r="AG991" s="65" t="s">
        <v>3424</v>
      </c>
    </row>
    <row r="992" spans="1:33" s="78" customFormat="1" ht="50.25" customHeight="1" x14ac:dyDescent="0.25">
      <c r="A992" s="61" t="s">
        <v>2977</v>
      </c>
      <c r="B992" s="62">
        <v>55101504</v>
      </c>
      <c r="C992" s="63" t="s">
        <v>3497</v>
      </c>
      <c r="D992" s="64">
        <v>43344</v>
      </c>
      <c r="E992" s="65" t="s">
        <v>872</v>
      </c>
      <c r="F992" s="66" t="s">
        <v>97</v>
      </c>
      <c r="G992" s="65" t="s">
        <v>241</v>
      </c>
      <c r="H992" s="67">
        <v>15000000</v>
      </c>
      <c r="I992" s="67">
        <v>15000000</v>
      </c>
      <c r="J992" s="66" t="s">
        <v>76</v>
      </c>
      <c r="K992" s="66" t="s">
        <v>68</v>
      </c>
      <c r="L992" s="62" t="s">
        <v>2981</v>
      </c>
      <c r="M992" s="62" t="s">
        <v>1767</v>
      </c>
      <c r="N992" s="68" t="s">
        <v>2998</v>
      </c>
      <c r="O992" s="69" t="s">
        <v>2983</v>
      </c>
      <c r="P992" s="65" t="s">
        <v>2718</v>
      </c>
      <c r="Q992" s="65" t="s">
        <v>3479</v>
      </c>
      <c r="R992" s="65" t="s">
        <v>3479</v>
      </c>
      <c r="S992" s="65" t="s">
        <v>3479</v>
      </c>
      <c r="T992" s="65" t="s">
        <v>3479</v>
      </c>
      <c r="U992" s="70" t="s">
        <v>3479</v>
      </c>
      <c r="V992" s="71"/>
      <c r="W992" s="72"/>
      <c r="X992" s="73"/>
      <c r="Y992" s="74"/>
      <c r="Z992" s="74"/>
      <c r="AA992" s="75" t="str">
        <f t="shared" si="15"/>
        <v/>
      </c>
      <c r="AB992" s="70"/>
      <c r="AC992" s="70"/>
      <c r="AD992" s="70"/>
      <c r="AE992" s="70" t="s">
        <v>3398</v>
      </c>
      <c r="AF992" s="76" t="s">
        <v>63</v>
      </c>
      <c r="AG992" s="65" t="s">
        <v>3424</v>
      </c>
    </row>
    <row r="993" spans="1:33" s="78" customFormat="1" ht="50.25" customHeight="1" x14ac:dyDescent="0.25">
      <c r="A993" s="61" t="s">
        <v>2977</v>
      </c>
      <c r="B993" s="62">
        <v>55101504</v>
      </c>
      <c r="C993" s="63" t="s">
        <v>3498</v>
      </c>
      <c r="D993" s="64">
        <v>43344</v>
      </c>
      <c r="E993" s="65" t="s">
        <v>872</v>
      </c>
      <c r="F993" s="66" t="s">
        <v>97</v>
      </c>
      <c r="G993" s="65" t="s">
        <v>241</v>
      </c>
      <c r="H993" s="67">
        <v>29496000</v>
      </c>
      <c r="I993" s="67">
        <v>29496000</v>
      </c>
      <c r="J993" s="66" t="s">
        <v>76</v>
      </c>
      <c r="K993" s="66" t="s">
        <v>68</v>
      </c>
      <c r="L993" s="62" t="s">
        <v>2981</v>
      </c>
      <c r="M993" s="62" t="s">
        <v>1767</v>
      </c>
      <c r="N993" s="68" t="s">
        <v>2998</v>
      </c>
      <c r="O993" s="69" t="s">
        <v>2983</v>
      </c>
      <c r="P993" s="65" t="s">
        <v>2718</v>
      </c>
      <c r="Q993" s="65" t="s">
        <v>3479</v>
      </c>
      <c r="R993" s="65" t="s">
        <v>3479</v>
      </c>
      <c r="S993" s="65" t="s">
        <v>3479</v>
      </c>
      <c r="T993" s="65" t="s">
        <v>3479</v>
      </c>
      <c r="U993" s="70" t="s">
        <v>3479</v>
      </c>
      <c r="V993" s="71"/>
      <c r="W993" s="72"/>
      <c r="X993" s="73"/>
      <c r="Y993" s="74"/>
      <c r="Z993" s="74"/>
      <c r="AA993" s="75" t="str">
        <f t="shared" si="15"/>
        <v/>
      </c>
      <c r="AB993" s="70"/>
      <c r="AC993" s="70"/>
      <c r="AD993" s="70"/>
      <c r="AE993" s="70" t="s">
        <v>3398</v>
      </c>
      <c r="AF993" s="76" t="s">
        <v>63</v>
      </c>
      <c r="AG993" s="65" t="s">
        <v>3424</v>
      </c>
    </row>
    <row r="994" spans="1:33" s="78" customFormat="1" ht="50.25" customHeight="1" x14ac:dyDescent="0.25">
      <c r="A994" s="61" t="s">
        <v>2977</v>
      </c>
      <c r="B994" s="62">
        <v>55101504</v>
      </c>
      <c r="C994" s="63" t="s">
        <v>3499</v>
      </c>
      <c r="D994" s="64">
        <v>43344</v>
      </c>
      <c r="E994" s="65" t="s">
        <v>872</v>
      </c>
      <c r="F994" s="66" t="s">
        <v>1212</v>
      </c>
      <c r="G994" s="65" t="s">
        <v>241</v>
      </c>
      <c r="H994" s="67">
        <v>76032000</v>
      </c>
      <c r="I994" s="67">
        <v>76032000</v>
      </c>
      <c r="J994" s="66" t="s">
        <v>76</v>
      </c>
      <c r="K994" s="66" t="s">
        <v>68</v>
      </c>
      <c r="L994" s="62" t="s">
        <v>2981</v>
      </c>
      <c r="M994" s="62" t="s">
        <v>1767</v>
      </c>
      <c r="N994" s="68" t="s">
        <v>2998</v>
      </c>
      <c r="O994" s="69" t="s">
        <v>2983</v>
      </c>
      <c r="P994" s="65" t="s">
        <v>2718</v>
      </c>
      <c r="Q994" s="65" t="s">
        <v>3479</v>
      </c>
      <c r="R994" s="65" t="s">
        <v>3479</v>
      </c>
      <c r="S994" s="65" t="s">
        <v>3479</v>
      </c>
      <c r="T994" s="65" t="s">
        <v>3479</v>
      </c>
      <c r="U994" s="70" t="s">
        <v>3479</v>
      </c>
      <c r="V994" s="71"/>
      <c r="W994" s="72"/>
      <c r="X994" s="73"/>
      <c r="Y994" s="74"/>
      <c r="Z994" s="74"/>
      <c r="AA994" s="75" t="str">
        <f t="shared" si="15"/>
        <v/>
      </c>
      <c r="AB994" s="70"/>
      <c r="AC994" s="70"/>
      <c r="AD994" s="70"/>
      <c r="AE994" s="70" t="s">
        <v>3398</v>
      </c>
      <c r="AF994" s="76" t="s">
        <v>63</v>
      </c>
      <c r="AG994" s="65" t="s">
        <v>3424</v>
      </c>
    </row>
    <row r="995" spans="1:33" s="78" customFormat="1" ht="50.25" customHeight="1" x14ac:dyDescent="0.25">
      <c r="A995" s="61" t="s">
        <v>2977</v>
      </c>
      <c r="B995" s="62">
        <v>44101700</v>
      </c>
      <c r="C995" s="63" t="s">
        <v>3500</v>
      </c>
      <c r="D995" s="64">
        <v>43312</v>
      </c>
      <c r="E995" s="65" t="s">
        <v>3501</v>
      </c>
      <c r="F995" s="66" t="s">
        <v>75</v>
      </c>
      <c r="G995" s="65" t="s">
        <v>241</v>
      </c>
      <c r="H995" s="67">
        <v>3086232</v>
      </c>
      <c r="I995" s="67">
        <v>3086232</v>
      </c>
      <c r="J995" s="66" t="s">
        <v>76</v>
      </c>
      <c r="K995" s="66" t="s">
        <v>68</v>
      </c>
      <c r="L995" s="62" t="s">
        <v>2981</v>
      </c>
      <c r="M995" s="62" t="s">
        <v>1767</v>
      </c>
      <c r="N995" s="68" t="s">
        <v>2998</v>
      </c>
      <c r="O995" s="69" t="s">
        <v>2983</v>
      </c>
      <c r="P995" s="65" t="s">
        <v>2718</v>
      </c>
      <c r="Q995" s="65" t="s">
        <v>3479</v>
      </c>
      <c r="R995" s="65" t="s">
        <v>3479</v>
      </c>
      <c r="S995" s="65" t="s">
        <v>3479</v>
      </c>
      <c r="T995" s="65" t="s">
        <v>3479</v>
      </c>
      <c r="U995" s="70" t="s">
        <v>3479</v>
      </c>
      <c r="V995" s="71"/>
      <c r="W995" s="72" t="s">
        <v>3502</v>
      </c>
      <c r="X995" s="73"/>
      <c r="Y995" s="74"/>
      <c r="Z995" s="74"/>
      <c r="AA995" s="75">
        <f t="shared" si="15"/>
        <v>0</v>
      </c>
      <c r="AB995" s="70"/>
      <c r="AC995" s="70"/>
      <c r="AD995" s="70"/>
      <c r="AE995" s="70" t="s">
        <v>3503</v>
      </c>
      <c r="AF995" s="76" t="s">
        <v>63</v>
      </c>
      <c r="AG995" s="65" t="s">
        <v>3424</v>
      </c>
    </row>
    <row r="996" spans="1:33" s="78" customFormat="1" ht="50.25" customHeight="1" x14ac:dyDescent="0.25">
      <c r="A996" s="61" t="s">
        <v>2977</v>
      </c>
      <c r="B996" s="62" t="s">
        <v>2978</v>
      </c>
      <c r="C996" s="63" t="s">
        <v>3504</v>
      </c>
      <c r="D996" s="64">
        <v>43100</v>
      </c>
      <c r="E996" s="65" t="s">
        <v>171</v>
      </c>
      <c r="F996" s="66" t="s">
        <v>150</v>
      </c>
      <c r="G996" s="65" t="s">
        <v>3505</v>
      </c>
      <c r="H996" s="67">
        <f>3720000000+179582222</f>
        <v>3899582222</v>
      </c>
      <c r="I996" s="67">
        <v>3741087625</v>
      </c>
      <c r="J996" s="66" t="s">
        <v>76</v>
      </c>
      <c r="K996" s="66" t="s">
        <v>68</v>
      </c>
      <c r="L996" s="62" t="s">
        <v>2981</v>
      </c>
      <c r="M996" s="62" t="s">
        <v>1767</v>
      </c>
      <c r="N996" s="68" t="s">
        <v>2998</v>
      </c>
      <c r="O996" s="69" t="s">
        <v>2983</v>
      </c>
      <c r="P996" s="65" t="s">
        <v>3009</v>
      </c>
      <c r="Q996" s="65" t="s">
        <v>3506</v>
      </c>
      <c r="R996" s="65" t="s">
        <v>3507</v>
      </c>
      <c r="S996" s="65" t="s">
        <v>3508</v>
      </c>
      <c r="T996" s="65" t="s">
        <v>3509</v>
      </c>
      <c r="U996" s="70" t="s">
        <v>3510</v>
      </c>
      <c r="V996" s="71">
        <v>7989</v>
      </c>
      <c r="W996" s="72" t="s">
        <v>3511</v>
      </c>
      <c r="X996" s="73">
        <v>43124.415277777778</v>
      </c>
      <c r="Y996" s="74" t="s">
        <v>3512</v>
      </c>
      <c r="Z996" s="74">
        <v>4600008088</v>
      </c>
      <c r="AA996" s="75">
        <f t="shared" si="15"/>
        <v>1</v>
      </c>
      <c r="AB996" s="70" t="s">
        <v>3513</v>
      </c>
      <c r="AC996" s="70" t="s">
        <v>845</v>
      </c>
      <c r="AD996" s="70" t="s">
        <v>3514</v>
      </c>
      <c r="AE996" s="70" t="s">
        <v>3515</v>
      </c>
      <c r="AF996" s="76" t="s">
        <v>283</v>
      </c>
      <c r="AG996" s="65" t="s">
        <v>3007</v>
      </c>
    </row>
    <row r="997" spans="1:33" s="78" customFormat="1" ht="50.25" customHeight="1" x14ac:dyDescent="0.25">
      <c r="A997" s="61" t="s">
        <v>2977</v>
      </c>
      <c r="B997" s="62">
        <v>81101510</v>
      </c>
      <c r="C997" s="63" t="s">
        <v>3516</v>
      </c>
      <c r="D997" s="64">
        <v>43224</v>
      </c>
      <c r="E997" s="65" t="s">
        <v>3517</v>
      </c>
      <c r="F997" s="66" t="s">
        <v>1126</v>
      </c>
      <c r="G997" s="65" t="s">
        <v>3505</v>
      </c>
      <c r="H997" s="67">
        <f>279365673+12709081</f>
        <v>292074754</v>
      </c>
      <c r="I997" s="67">
        <v>280154036</v>
      </c>
      <c r="J997" s="66" t="s">
        <v>76</v>
      </c>
      <c r="K997" s="66" t="s">
        <v>68</v>
      </c>
      <c r="L997" s="62" t="s">
        <v>2981</v>
      </c>
      <c r="M997" s="62" t="s">
        <v>1767</v>
      </c>
      <c r="N997" s="68" t="s">
        <v>2998</v>
      </c>
      <c r="O997" s="69" t="s">
        <v>2983</v>
      </c>
      <c r="P997" s="65" t="s">
        <v>3009</v>
      </c>
      <c r="Q997" s="65" t="s">
        <v>3506</v>
      </c>
      <c r="R997" s="65" t="s">
        <v>3507</v>
      </c>
      <c r="S997" s="65" t="s">
        <v>3508</v>
      </c>
      <c r="T997" s="65" t="s">
        <v>3509</v>
      </c>
      <c r="U997" s="70" t="s">
        <v>3510</v>
      </c>
      <c r="V997" s="71">
        <v>8213</v>
      </c>
      <c r="W997" s="72" t="s">
        <v>3518</v>
      </c>
      <c r="X997" s="73">
        <v>43224.786111111112</v>
      </c>
      <c r="Y997" s="74" t="s">
        <v>3519</v>
      </c>
      <c r="Z997" s="74">
        <v>4600008178</v>
      </c>
      <c r="AA997" s="75">
        <f t="shared" si="15"/>
        <v>1</v>
      </c>
      <c r="AB997" s="70" t="s">
        <v>3520</v>
      </c>
      <c r="AC997" s="70" t="s">
        <v>845</v>
      </c>
      <c r="AD997" s="70" t="s">
        <v>3521</v>
      </c>
      <c r="AE997" s="70" t="s">
        <v>3522</v>
      </c>
      <c r="AF997" s="76" t="s">
        <v>63</v>
      </c>
      <c r="AG997" s="65" t="s">
        <v>3007</v>
      </c>
    </row>
    <row r="998" spans="1:33" s="78" customFormat="1" ht="50.25" customHeight="1" x14ac:dyDescent="0.25">
      <c r="A998" s="61" t="s">
        <v>2977</v>
      </c>
      <c r="B998" s="62" t="s">
        <v>2978</v>
      </c>
      <c r="C998" s="63" t="s">
        <v>3523</v>
      </c>
      <c r="D998" s="64">
        <v>43100</v>
      </c>
      <c r="E998" s="65" t="s">
        <v>171</v>
      </c>
      <c r="F998" s="66" t="s">
        <v>150</v>
      </c>
      <c r="G998" s="65" t="s">
        <v>3505</v>
      </c>
      <c r="H998" s="67">
        <f>3673170479+377867314</f>
        <v>4051037793</v>
      </c>
      <c r="I998" s="67">
        <v>3782414195</v>
      </c>
      <c r="J998" s="66" t="s">
        <v>76</v>
      </c>
      <c r="K998" s="66" t="s">
        <v>68</v>
      </c>
      <c r="L998" s="62" t="s">
        <v>2981</v>
      </c>
      <c r="M998" s="62" t="s">
        <v>1767</v>
      </c>
      <c r="N998" s="68" t="s">
        <v>2998</v>
      </c>
      <c r="O998" s="69" t="s">
        <v>2983</v>
      </c>
      <c r="P998" s="65" t="s">
        <v>3009</v>
      </c>
      <c r="Q998" s="65" t="s">
        <v>3506</v>
      </c>
      <c r="R998" s="65" t="s">
        <v>3507</v>
      </c>
      <c r="S998" s="65" t="s">
        <v>3508</v>
      </c>
      <c r="T998" s="65" t="s">
        <v>3509</v>
      </c>
      <c r="U998" s="70" t="s">
        <v>3510</v>
      </c>
      <c r="V998" s="71">
        <v>7985</v>
      </c>
      <c r="W998" s="72" t="s">
        <v>3524</v>
      </c>
      <c r="X998" s="73">
        <v>43124.666666666664</v>
      </c>
      <c r="Y998" s="74" t="s">
        <v>3525</v>
      </c>
      <c r="Z998" s="74">
        <v>4600008160</v>
      </c>
      <c r="AA998" s="75">
        <f t="shared" si="15"/>
        <v>1</v>
      </c>
      <c r="AB998" s="70" t="s">
        <v>3526</v>
      </c>
      <c r="AC998" s="70" t="s">
        <v>845</v>
      </c>
      <c r="AD998" s="70" t="s">
        <v>3527</v>
      </c>
      <c r="AE998" s="70" t="s">
        <v>3528</v>
      </c>
      <c r="AF998" s="76" t="s">
        <v>283</v>
      </c>
      <c r="AG998" s="65" t="s">
        <v>3007</v>
      </c>
    </row>
    <row r="999" spans="1:33" s="78" customFormat="1" ht="50.25" customHeight="1" x14ac:dyDescent="0.25">
      <c r="A999" s="61" t="s">
        <v>2977</v>
      </c>
      <c r="B999" s="62">
        <v>81101510</v>
      </c>
      <c r="C999" s="63" t="s">
        <v>3529</v>
      </c>
      <c r="D999" s="64">
        <v>43100</v>
      </c>
      <c r="E999" s="65" t="s">
        <v>3517</v>
      </c>
      <c r="F999" s="66" t="s">
        <v>1126</v>
      </c>
      <c r="G999" s="65" t="s">
        <v>3505</v>
      </c>
      <c r="H999" s="67">
        <f>326829521+14604513</f>
        <v>341434034</v>
      </c>
      <c r="I999" s="67">
        <v>326823653</v>
      </c>
      <c r="J999" s="66" t="s">
        <v>76</v>
      </c>
      <c r="K999" s="66" t="s">
        <v>68</v>
      </c>
      <c r="L999" s="62" t="s">
        <v>2981</v>
      </c>
      <c r="M999" s="62" t="s">
        <v>1767</v>
      </c>
      <c r="N999" s="68" t="s">
        <v>2998</v>
      </c>
      <c r="O999" s="69" t="s">
        <v>2983</v>
      </c>
      <c r="P999" s="65" t="s">
        <v>3009</v>
      </c>
      <c r="Q999" s="65" t="s">
        <v>3506</v>
      </c>
      <c r="R999" s="65" t="s">
        <v>3507</v>
      </c>
      <c r="S999" s="65" t="s">
        <v>3508</v>
      </c>
      <c r="T999" s="65" t="s">
        <v>3509</v>
      </c>
      <c r="U999" s="70" t="s">
        <v>3510</v>
      </c>
      <c r="V999" s="71">
        <v>8000</v>
      </c>
      <c r="W999" s="72" t="s">
        <v>3530</v>
      </c>
      <c r="X999" s="73">
        <v>43129.78402777778</v>
      </c>
      <c r="Y999" s="74" t="s">
        <v>3531</v>
      </c>
      <c r="Z999" s="74">
        <v>4600008172</v>
      </c>
      <c r="AA999" s="75">
        <f t="shared" si="15"/>
        <v>1</v>
      </c>
      <c r="AB999" s="70" t="s">
        <v>3532</v>
      </c>
      <c r="AC999" s="70" t="s">
        <v>845</v>
      </c>
      <c r="AD999" s="70" t="s">
        <v>3533</v>
      </c>
      <c r="AE999" s="70" t="s">
        <v>3028</v>
      </c>
      <c r="AF999" s="76" t="s">
        <v>63</v>
      </c>
      <c r="AG999" s="65" t="s">
        <v>3007</v>
      </c>
    </row>
    <row r="1000" spans="1:33" s="78" customFormat="1" ht="50.25" customHeight="1" x14ac:dyDescent="0.25">
      <c r="A1000" s="61" t="s">
        <v>2977</v>
      </c>
      <c r="B1000" s="62" t="s">
        <v>2978</v>
      </c>
      <c r="C1000" s="63" t="s">
        <v>3534</v>
      </c>
      <c r="D1000" s="64">
        <v>43100</v>
      </c>
      <c r="E1000" s="65" t="s">
        <v>171</v>
      </c>
      <c r="F1000" s="66" t="s">
        <v>150</v>
      </c>
      <c r="G1000" s="65" t="s">
        <v>3505</v>
      </c>
      <c r="H1000" s="67">
        <f>3657208831+395491742</f>
        <v>4052700573</v>
      </c>
      <c r="I1000" s="67">
        <v>3883250345</v>
      </c>
      <c r="J1000" s="66" t="s">
        <v>76</v>
      </c>
      <c r="K1000" s="66" t="s">
        <v>68</v>
      </c>
      <c r="L1000" s="62" t="s">
        <v>2981</v>
      </c>
      <c r="M1000" s="62" t="s">
        <v>1767</v>
      </c>
      <c r="N1000" s="68" t="s">
        <v>2998</v>
      </c>
      <c r="O1000" s="69" t="s">
        <v>2983</v>
      </c>
      <c r="P1000" s="65" t="s">
        <v>3009</v>
      </c>
      <c r="Q1000" s="65" t="s">
        <v>3506</v>
      </c>
      <c r="R1000" s="65" t="s">
        <v>3507</v>
      </c>
      <c r="S1000" s="65" t="s">
        <v>3508</v>
      </c>
      <c r="T1000" s="65" t="s">
        <v>3509</v>
      </c>
      <c r="U1000" s="70" t="s">
        <v>3510</v>
      </c>
      <c r="V1000" s="71">
        <v>7991</v>
      </c>
      <c r="W1000" s="72" t="s">
        <v>3535</v>
      </c>
      <c r="X1000" s="73">
        <v>43124.652083333334</v>
      </c>
      <c r="Y1000" s="74" t="s">
        <v>3536</v>
      </c>
      <c r="Z1000" s="74">
        <v>4600008127</v>
      </c>
      <c r="AA1000" s="75">
        <f t="shared" si="15"/>
        <v>1</v>
      </c>
      <c r="AB1000" s="70" t="s">
        <v>3537</v>
      </c>
      <c r="AC1000" s="70" t="s">
        <v>845</v>
      </c>
      <c r="AD1000" s="70" t="s">
        <v>3538</v>
      </c>
      <c r="AE1000" s="70" t="s">
        <v>3539</v>
      </c>
      <c r="AF1000" s="76" t="s">
        <v>283</v>
      </c>
      <c r="AG1000" s="65" t="s">
        <v>3007</v>
      </c>
    </row>
    <row r="1001" spans="1:33" s="78" customFormat="1" ht="50.25" customHeight="1" x14ac:dyDescent="0.25">
      <c r="A1001" s="61" t="s">
        <v>2977</v>
      </c>
      <c r="B1001" s="62">
        <v>81101510</v>
      </c>
      <c r="C1001" s="63" t="s">
        <v>3540</v>
      </c>
      <c r="D1001" s="64">
        <v>43100</v>
      </c>
      <c r="E1001" s="65" t="s">
        <v>3517</v>
      </c>
      <c r="F1001" s="66" t="s">
        <v>1126</v>
      </c>
      <c r="G1001" s="65" t="s">
        <v>3505</v>
      </c>
      <c r="H1001" s="67">
        <f>342791168+46658704</f>
        <v>389449872</v>
      </c>
      <c r="I1001" s="67">
        <v>369435137</v>
      </c>
      <c r="J1001" s="66" t="s">
        <v>76</v>
      </c>
      <c r="K1001" s="66" t="s">
        <v>68</v>
      </c>
      <c r="L1001" s="62" t="s">
        <v>2981</v>
      </c>
      <c r="M1001" s="62" t="s">
        <v>1767</v>
      </c>
      <c r="N1001" s="68" t="s">
        <v>2998</v>
      </c>
      <c r="O1001" s="69" t="s">
        <v>2983</v>
      </c>
      <c r="P1001" s="65" t="s">
        <v>3009</v>
      </c>
      <c r="Q1001" s="65" t="s">
        <v>3506</v>
      </c>
      <c r="R1001" s="65" t="s">
        <v>3507</v>
      </c>
      <c r="S1001" s="65" t="s">
        <v>3508</v>
      </c>
      <c r="T1001" s="65" t="s">
        <v>3509</v>
      </c>
      <c r="U1001" s="70" t="s">
        <v>3510</v>
      </c>
      <c r="V1001" s="71">
        <v>8003</v>
      </c>
      <c r="W1001" s="72" t="s">
        <v>3541</v>
      </c>
      <c r="X1001" s="73">
        <v>43129.731249999997</v>
      </c>
      <c r="Y1001" s="74" t="s">
        <v>3542</v>
      </c>
      <c r="Z1001" s="74">
        <v>4600008168</v>
      </c>
      <c r="AA1001" s="75">
        <f t="shared" si="15"/>
        <v>1</v>
      </c>
      <c r="AB1001" s="70" t="s">
        <v>3543</v>
      </c>
      <c r="AC1001" s="70" t="s">
        <v>845</v>
      </c>
      <c r="AD1001" s="70" t="s">
        <v>3544</v>
      </c>
      <c r="AE1001" s="70" t="s">
        <v>3330</v>
      </c>
      <c r="AF1001" s="76" t="s">
        <v>63</v>
      </c>
      <c r="AG1001" s="65" t="s">
        <v>3007</v>
      </c>
    </row>
    <row r="1002" spans="1:33" s="78" customFormat="1" ht="50.25" customHeight="1" x14ac:dyDescent="0.25">
      <c r="A1002" s="61" t="s">
        <v>2977</v>
      </c>
      <c r="B1002" s="62" t="s">
        <v>2978</v>
      </c>
      <c r="C1002" s="63" t="s">
        <v>3545</v>
      </c>
      <c r="D1002" s="64">
        <v>43100</v>
      </c>
      <c r="E1002" s="65" t="s">
        <v>171</v>
      </c>
      <c r="F1002" s="66" t="s">
        <v>150</v>
      </c>
      <c r="G1002" s="65" t="s">
        <v>3505</v>
      </c>
      <c r="H1002" s="67">
        <f>3720028159+382845303</f>
        <v>4102873462</v>
      </c>
      <c r="I1002" s="67">
        <v>3819859901</v>
      </c>
      <c r="J1002" s="66" t="s">
        <v>76</v>
      </c>
      <c r="K1002" s="66" t="s">
        <v>68</v>
      </c>
      <c r="L1002" s="62" t="s">
        <v>2981</v>
      </c>
      <c r="M1002" s="62" t="s">
        <v>1767</v>
      </c>
      <c r="N1002" s="68" t="s">
        <v>2998</v>
      </c>
      <c r="O1002" s="69" t="s">
        <v>2983</v>
      </c>
      <c r="P1002" s="65" t="s">
        <v>3009</v>
      </c>
      <c r="Q1002" s="65" t="s">
        <v>3506</v>
      </c>
      <c r="R1002" s="65" t="s">
        <v>3507</v>
      </c>
      <c r="S1002" s="65" t="s">
        <v>3508</v>
      </c>
      <c r="T1002" s="65" t="s">
        <v>3509</v>
      </c>
      <c r="U1002" s="70" t="s">
        <v>3510</v>
      </c>
      <c r="V1002" s="71">
        <v>7987</v>
      </c>
      <c r="W1002" s="72" t="s">
        <v>3546</v>
      </c>
      <c r="X1002" s="73">
        <v>43124.521527777775</v>
      </c>
      <c r="Y1002" s="74" t="s">
        <v>3547</v>
      </c>
      <c r="Z1002" s="74">
        <v>4600008159</v>
      </c>
      <c r="AA1002" s="75">
        <f t="shared" si="15"/>
        <v>1</v>
      </c>
      <c r="AB1002" s="70" t="s">
        <v>3548</v>
      </c>
      <c r="AC1002" s="70" t="s">
        <v>845</v>
      </c>
      <c r="AD1002" s="70" t="s">
        <v>3549</v>
      </c>
      <c r="AE1002" s="70" t="s">
        <v>3550</v>
      </c>
      <c r="AF1002" s="76" t="s">
        <v>283</v>
      </c>
      <c r="AG1002" s="65" t="s">
        <v>3007</v>
      </c>
    </row>
    <row r="1003" spans="1:33" s="78" customFormat="1" ht="50.25" customHeight="1" x14ac:dyDescent="0.25">
      <c r="A1003" s="61" t="s">
        <v>2977</v>
      </c>
      <c r="B1003" s="62">
        <v>81101510</v>
      </c>
      <c r="C1003" s="63" t="s">
        <v>3551</v>
      </c>
      <c r="D1003" s="64">
        <v>43100</v>
      </c>
      <c r="E1003" s="65" t="s">
        <v>3517</v>
      </c>
      <c r="F1003" s="66" t="s">
        <v>1126</v>
      </c>
      <c r="G1003" s="65" t="s">
        <v>3505</v>
      </c>
      <c r="H1003" s="67">
        <f>279964951+6897907</f>
        <v>286862858</v>
      </c>
      <c r="I1003" s="67">
        <v>273642339</v>
      </c>
      <c r="J1003" s="66" t="s">
        <v>76</v>
      </c>
      <c r="K1003" s="66" t="s">
        <v>68</v>
      </c>
      <c r="L1003" s="62" t="s">
        <v>2981</v>
      </c>
      <c r="M1003" s="62" t="s">
        <v>1767</v>
      </c>
      <c r="N1003" s="68" t="s">
        <v>2998</v>
      </c>
      <c r="O1003" s="69" t="s">
        <v>2983</v>
      </c>
      <c r="P1003" s="65" t="s">
        <v>3009</v>
      </c>
      <c r="Q1003" s="65" t="s">
        <v>3506</v>
      </c>
      <c r="R1003" s="65" t="s">
        <v>3507</v>
      </c>
      <c r="S1003" s="65" t="s">
        <v>3508</v>
      </c>
      <c r="T1003" s="65" t="s">
        <v>3509</v>
      </c>
      <c r="U1003" s="70" t="s">
        <v>3510</v>
      </c>
      <c r="V1003" s="71">
        <v>8005</v>
      </c>
      <c r="W1003" s="72" t="s">
        <v>3552</v>
      </c>
      <c r="X1003" s="73">
        <v>43129.697916666664</v>
      </c>
      <c r="Y1003" s="74" t="s">
        <v>3553</v>
      </c>
      <c r="Z1003" s="74">
        <v>4600008171</v>
      </c>
      <c r="AA1003" s="75">
        <f t="shared" si="15"/>
        <v>1</v>
      </c>
      <c r="AB1003" s="70" t="s">
        <v>3554</v>
      </c>
      <c r="AC1003" s="70" t="s">
        <v>845</v>
      </c>
      <c r="AD1003" s="70" t="s">
        <v>3555</v>
      </c>
      <c r="AE1003" s="70" t="s">
        <v>3350</v>
      </c>
      <c r="AF1003" s="76" t="s">
        <v>63</v>
      </c>
      <c r="AG1003" s="65" t="s">
        <v>3007</v>
      </c>
    </row>
    <row r="1004" spans="1:33" s="78" customFormat="1" ht="50.25" customHeight="1" x14ac:dyDescent="0.25">
      <c r="A1004" s="61" t="s">
        <v>2977</v>
      </c>
      <c r="B1004" s="62">
        <v>72141003</v>
      </c>
      <c r="C1004" s="63" t="s">
        <v>3556</v>
      </c>
      <c r="D1004" s="64">
        <v>43100</v>
      </c>
      <c r="E1004" s="65" t="s">
        <v>918</v>
      </c>
      <c r="F1004" s="66" t="s">
        <v>150</v>
      </c>
      <c r="G1004" s="65" t="s">
        <v>3505</v>
      </c>
      <c r="H1004" s="67">
        <f>1833400000+189785195</f>
        <v>2023185195</v>
      </c>
      <c r="I1004" s="67">
        <v>1947147454</v>
      </c>
      <c r="J1004" s="66" t="s">
        <v>76</v>
      </c>
      <c r="K1004" s="66" t="s">
        <v>68</v>
      </c>
      <c r="L1004" s="62" t="s">
        <v>2981</v>
      </c>
      <c r="M1004" s="62" t="s">
        <v>1767</v>
      </c>
      <c r="N1004" s="68" t="s">
        <v>2998</v>
      </c>
      <c r="O1004" s="69" t="s">
        <v>2983</v>
      </c>
      <c r="P1004" s="65" t="s">
        <v>3009</v>
      </c>
      <c r="Q1004" s="65" t="s">
        <v>3506</v>
      </c>
      <c r="R1004" s="65" t="s">
        <v>3507</v>
      </c>
      <c r="S1004" s="65" t="s">
        <v>3508</v>
      </c>
      <c r="T1004" s="65" t="s">
        <v>3509</v>
      </c>
      <c r="U1004" s="70" t="s">
        <v>3510</v>
      </c>
      <c r="V1004" s="71">
        <v>7990</v>
      </c>
      <c r="W1004" s="72" t="s">
        <v>3557</v>
      </c>
      <c r="X1004" s="73">
        <v>43124.430555555555</v>
      </c>
      <c r="Y1004" s="74" t="s">
        <v>3558</v>
      </c>
      <c r="Z1004" s="74">
        <v>4600008148</v>
      </c>
      <c r="AA1004" s="75">
        <f t="shared" si="15"/>
        <v>1</v>
      </c>
      <c r="AB1004" s="70" t="s">
        <v>3559</v>
      </c>
      <c r="AC1004" s="70" t="s">
        <v>61</v>
      </c>
      <c r="AD1004" s="70" t="s">
        <v>3560</v>
      </c>
      <c r="AE1004" s="70" t="s">
        <v>3561</v>
      </c>
      <c r="AF1004" s="76" t="s">
        <v>283</v>
      </c>
      <c r="AG1004" s="65" t="s">
        <v>3007</v>
      </c>
    </row>
    <row r="1005" spans="1:33" s="78" customFormat="1" ht="50.25" customHeight="1" x14ac:dyDescent="0.25">
      <c r="A1005" s="61" t="s">
        <v>2977</v>
      </c>
      <c r="B1005" s="62">
        <v>81101510</v>
      </c>
      <c r="C1005" s="63" t="s">
        <v>3562</v>
      </c>
      <c r="D1005" s="64">
        <v>43100</v>
      </c>
      <c r="E1005" s="65" t="s">
        <v>1167</v>
      </c>
      <c r="F1005" s="66" t="s">
        <v>1126</v>
      </c>
      <c r="G1005" s="65" t="s">
        <v>3505</v>
      </c>
      <c r="H1005" s="67">
        <f>166600000+7423666</f>
        <v>174023666</v>
      </c>
      <c r="I1005" s="67">
        <v>165812963</v>
      </c>
      <c r="J1005" s="66" t="s">
        <v>76</v>
      </c>
      <c r="K1005" s="66" t="s">
        <v>68</v>
      </c>
      <c r="L1005" s="62" t="s">
        <v>2981</v>
      </c>
      <c r="M1005" s="62" t="s">
        <v>1767</v>
      </c>
      <c r="N1005" s="68" t="s">
        <v>2998</v>
      </c>
      <c r="O1005" s="69" t="s">
        <v>2983</v>
      </c>
      <c r="P1005" s="65" t="s">
        <v>3009</v>
      </c>
      <c r="Q1005" s="65" t="s">
        <v>3506</v>
      </c>
      <c r="R1005" s="65" t="s">
        <v>3507</v>
      </c>
      <c r="S1005" s="65" t="s">
        <v>3508</v>
      </c>
      <c r="T1005" s="65" t="s">
        <v>3509</v>
      </c>
      <c r="U1005" s="70" t="s">
        <v>3510</v>
      </c>
      <c r="V1005" s="71">
        <v>7997</v>
      </c>
      <c r="W1005" s="72" t="s">
        <v>3563</v>
      </c>
      <c r="X1005" s="73">
        <v>43129.674305555556</v>
      </c>
      <c r="Y1005" s="74" t="s">
        <v>3564</v>
      </c>
      <c r="Z1005" s="74">
        <v>4600008142</v>
      </c>
      <c r="AA1005" s="75">
        <f t="shared" si="15"/>
        <v>1</v>
      </c>
      <c r="AB1005" s="70" t="s">
        <v>3565</v>
      </c>
      <c r="AC1005" s="70" t="s">
        <v>61</v>
      </c>
      <c r="AD1005" s="70" t="s">
        <v>3566</v>
      </c>
      <c r="AE1005" s="70" t="s">
        <v>3567</v>
      </c>
      <c r="AF1005" s="76" t="s">
        <v>63</v>
      </c>
      <c r="AG1005" s="65" t="s">
        <v>3007</v>
      </c>
    </row>
    <row r="1006" spans="1:33" s="78" customFormat="1" ht="50.25" customHeight="1" x14ac:dyDescent="0.25">
      <c r="A1006" s="61" t="s">
        <v>2977</v>
      </c>
      <c r="B1006" s="62" t="s">
        <v>2978</v>
      </c>
      <c r="C1006" s="63" t="s">
        <v>3568</v>
      </c>
      <c r="D1006" s="64">
        <v>43100</v>
      </c>
      <c r="E1006" s="65" t="s">
        <v>171</v>
      </c>
      <c r="F1006" s="66" t="s">
        <v>150</v>
      </c>
      <c r="G1006" s="65" t="s">
        <v>3505</v>
      </c>
      <c r="H1006" s="67">
        <f>4196661132+458655487</f>
        <v>4655316619</v>
      </c>
      <c r="I1006" s="67">
        <v>4350919167</v>
      </c>
      <c r="J1006" s="66" t="s">
        <v>76</v>
      </c>
      <c r="K1006" s="66" t="s">
        <v>68</v>
      </c>
      <c r="L1006" s="62" t="s">
        <v>2981</v>
      </c>
      <c r="M1006" s="62" t="s">
        <v>1767</v>
      </c>
      <c r="N1006" s="68" t="s">
        <v>2998</v>
      </c>
      <c r="O1006" s="69" t="s">
        <v>2983</v>
      </c>
      <c r="P1006" s="65" t="s">
        <v>3009</v>
      </c>
      <c r="Q1006" s="65" t="s">
        <v>3506</v>
      </c>
      <c r="R1006" s="65" t="s">
        <v>3507</v>
      </c>
      <c r="S1006" s="65" t="s">
        <v>3508</v>
      </c>
      <c r="T1006" s="65" t="s">
        <v>3509</v>
      </c>
      <c r="U1006" s="70" t="s">
        <v>3510</v>
      </c>
      <c r="V1006" s="71">
        <v>7992</v>
      </c>
      <c r="W1006" s="72" t="s">
        <v>3569</v>
      </c>
      <c r="X1006" s="73">
        <v>43124.441666666666</v>
      </c>
      <c r="Y1006" s="74" t="s">
        <v>3570</v>
      </c>
      <c r="Z1006" s="74">
        <v>4600008090</v>
      </c>
      <c r="AA1006" s="75">
        <f t="shared" si="15"/>
        <v>1</v>
      </c>
      <c r="AB1006" s="70" t="s">
        <v>3571</v>
      </c>
      <c r="AC1006" s="70" t="s">
        <v>61</v>
      </c>
      <c r="AD1006" s="70" t="s">
        <v>3572</v>
      </c>
      <c r="AE1006" s="70" t="s">
        <v>3573</v>
      </c>
      <c r="AF1006" s="76" t="s">
        <v>283</v>
      </c>
      <c r="AG1006" s="65" t="s">
        <v>3007</v>
      </c>
    </row>
    <row r="1007" spans="1:33" s="78" customFormat="1" ht="50.25" customHeight="1" x14ac:dyDescent="0.25">
      <c r="A1007" s="61" t="s">
        <v>2977</v>
      </c>
      <c r="B1007" s="62">
        <v>81101510</v>
      </c>
      <c r="C1007" s="63" t="s">
        <v>3574</v>
      </c>
      <c r="D1007" s="64">
        <v>43100</v>
      </c>
      <c r="E1007" s="65" t="s">
        <v>3517</v>
      </c>
      <c r="F1007" s="66" t="s">
        <v>1126</v>
      </c>
      <c r="G1007" s="65" t="s">
        <v>3505</v>
      </c>
      <c r="H1007" s="67">
        <f>302493609+14036342</f>
        <v>316529951</v>
      </c>
      <c r="I1007" s="67">
        <v>301690966</v>
      </c>
      <c r="J1007" s="66" t="s">
        <v>76</v>
      </c>
      <c r="K1007" s="66" t="s">
        <v>68</v>
      </c>
      <c r="L1007" s="62" t="s">
        <v>2981</v>
      </c>
      <c r="M1007" s="62" t="s">
        <v>1767</v>
      </c>
      <c r="N1007" s="68" t="s">
        <v>2998</v>
      </c>
      <c r="O1007" s="69" t="s">
        <v>2983</v>
      </c>
      <c r="P1007" s="65" t="s">
        <v>3009</v>
      </c>
      <c r="Q1007" s="65" t="s">
        <v>3506</v>
      </c>
      <c r="R1007" s="65" t="s">
        <v>3507</v>
      </c>
      <c r="S1007" s="65" t="s">
        <v>3508</v>
      </c>
      <c r="T1007" s="65" t="s">
        <v>3509</v>
      </c>
      <c r="U1007" s="70" t="s">
        <v>3510</v>
      </c>
      <c r="V1007" s="71">
        <v>7998</v>
      </c>
      <c r="W1007" s="72" t="s">
        <v>3575</v>
      </c>
      <c r="X1007" s="73">
        <v>43129.684027777781</v>
      </c>
      <c r="Y1007" s="74" t="s">
        <v>3576</v>
      </c>
      <c r="Z1007" s="74">
        <v>4600008102</v>
      </c>
      <c r="AA1007" s="75">
        <f t="shared" si="15"/>
        <v>1</v>
      </c>
      <c r="AB1007" s="70" t="s">
        <v>3577</v>
      </c>
      <c r="AC1007" s="70" t="s">
        <v>61</v>
      </c>
      <c r="AD1007" s="70" t="s">
        <v>3578</v>
      </c>
      <c r="AE1007" s="70" t="s">
        <v>3579</v>
      </c>
      <c r="AF1007" s="76" t="s">
        <v>63</v>
      </c>
      <c r="AG1007" s="65" t="s">
        <v>3007</v>
      </c>
    </row>
    <row r="1008" spans="1:33" s="78" customFormat="1" ht="50.25" customHeight="1" x14ac:dyDescent="0.25">
      <c r="A1008" s="61" t="s">
        <v>2977</v>
      </c>
      <c r="B1008" s="62" t="s">
        <v>2978</v>
      </c>
      <c r="C1008" s="63" t="s">
        <v>3580</v>
      </c>
      <c r="D1008" s="64">
        <v>43100</v>
      </c>
      <c r="E1008" s="65" t="s">
        <v>171</v>
      </c>
      <c r="F1008" s="66" t="s">
        <v>150</v>
      </c>
      <c r="G1008" s="65" t="s">
        <v>3505</v>
      </c>
      <c r="H1008" s="67">
        <f>3178021638+130737604+221163504</f>
        <v>3529922746</v>
      </c>
      <c r="I1008" s="67">
        <v>3344530015</v>
      </c>
      <c r="J1008" s="66" t="s">
        <v>76</v>
      </c>
      <c r="K1008" s="66" t="s">
        <v>68</v>
      </c>
      <c r="L1008" s="62" t="s">
        <v>2981</v>
      </c>
      <c r="M1008" s="62" t="s">
        <v>1767</v>
      </c>
      <c r="N1008" s="68" t="s">
        <v>2998</v>
      </c>
      <c r="O1008" s="69" t="s">
        <v>2983</v>
      </c>
      <c r="P1008" s="65" t="s">
        <v>3009</v>
      </c>
      <c r="Q1008" s="65" t="s">
        <v>3506</v>
      </c>
      <c r="R1008" s="65" t="s">
        <v>3507</v>
      </c>
      <c r="S1008" s="65" t="s">
        <v>3508</v>
      </c>
      <c r="T1008" s="65" t="s">
        <v>3509</v>
      </c>
      <c r="U1008" s="70" t="s">
        <v>3510</v>
      </c>
      <c r="V1008" s="71">
        <v>7983</v>
      </c>
      <c r="W1008" s="72" t="s">
        <v>3581</v>
      </c>
      <c r="X1008" s="73">
        <v>43124.605555555558</v>
      </c>
      <c r="Y1008" s="74" t="s">
        <v>3582</v>
      </c>
      <c r="Z1008" s="74"/>
      <c r="AA1008" s="75">
        <f t="shared" si="15"/>
        <v>0.66</v>
      </c>
      <c r="AB1008" s="70" t="s">
        <v>3583</v>
      </c>
      <c r="AC1008" s="70" t="s">
        <v>111</v>
      </c>
      <c r="AD1008" s="70" t="s">
        <v>3584</v>
      </c>
      <c r="AE1008" s="70" t="s">
        <v>3585</v>
      </c>
      <c r="AF1008" s="76" t="s">
        <v>283</v>
      </c>
      <c r="AG1008" s="65" t="s">
        <v>3007</v>
      </c>
    </row>
    <row r="1009" spans="1:33" s="78" customFormat="1" ht="50.25" customHeight="1" x14ac:dyDescent="0.25">
      <c r="A1009" s="61" t="s">
        <v>2977</v>
      </c>
      <c r="B1009" s="62">
        <v>81101510</v>
      </c>
      <c r="C1009" s="63" t="s">
        <v>3586</v>
      </c>
      <c r="D1009" s="64">
        <v>43100</v>
      </c>
      <c r="E1009" s="65" t="s">
        <v>3517</v>
      </c>
      <c r="F1009" s="66" t="s">
        <v>1126</v>
      </c>
      <c r="G1009" s="65" t="s">
        <v>3505</v>
      </c>
      <c r="H1009" s="67">
        <f>321028757+16355122</f>
        <v>337383879</v>
      </c>
      <c r="I1009" s="67">
        <f>321028757+16355122</f>
        <v>337383879</v>
      </c>
      <c r="J1009" s="66" t="s">
        <v>76</v>
      </c>
      <c r="K1009" s="66" t="s">
        <v>68</v>
      </c>
      <c r="L1009" s="62" t="s">
        <v>2981</v>
      </c>
      <c r="M1009" s="62" t="s">
        <v>1767</v>
      </c>
      <c r="N1009" s="68" t="s">
        <v>2998</v>
      </c>
      <c r="O1009" s="69" t="s">
        <v>2983</v>
      </c>
      <c r="P1009" s="65" t="s">
        <v>3009</v>
      </c>
      <c r="Q1009" s="65" t="s">
        <v>3506</v>
      </c>
      <c r="R1009" s="65" t="s">
        <v>3507</v>
      </c>
      <c r="S1009" s="65" t="s">
        <v>3508</v>
      </c>
      <c r="T1009" s="65" t="s">
        <v>3509</v>
      </c>
      <c r="U1009" s="70" t="s">
        <v>3510</v>
      </c>
      <c r="V1009" s="71">
        <v>8001</v>
      </c>
      <c r="W1009" s="72" t="s">
        <v>3587</v>
      </c>
      <c r="X1009" s="73">
        <v>43129.67083333333</v>
      </c>
      <c r="Y1009" s="74"/>
      <c r="Z1009" s="74"/>
      <c r="AA1009" s="75">
        <f t="shared" si="15"/>
        <v>0.33</v>
      </c>
      <c r="AB1009" s="70"/>
      <c r="AC1009" s="70" t="s">
        <v>111</v>
      </c>
      <c r="AD1009" s="70" t="s">
        <v>3588</v>
      </c>
      <c r="AE1009" s="70" t="s">
        <v>3589</v>
      </c>
      <c r="AF1009" s="76" t="s">
        <v>63</v>
      </c>
      <c r="AG1009" s="65" t="s">
        <v>3007</v>
      </c>
    </row>
    <row r="1010" spans="1:33" s="78" customFormat="1" ht="50.25" customHeight="1" x14ac:dyDescent="0.25">
      <c r="A1010" s="61" t="s">
        <v>2977</v>
      </c>
      <c r="B1010" s="62" t="s">
        <v>2978</v>
      </c>
      <c r="C1010" s="63" t="s">
        <v>3590</v>
      </c>
      <c r="D1010" s="64">
        <v>43100</v>
      </c>
      <c r="E1010" s="65" t="s">
        <v>824</v>
      </c>
      <c r="F1010" s="66" t="s">
        <v>150</v>
      </c>
      <c r="G1010" s="65" t="s">
        <v>3505</v>
      </c>
      <c r="H1010" s="67">
        <f>1847200000+89035424</f>
        <v>1936235424</v>
      </c>
      <c r="I1010" s="67">
        <v>1853368357</v>
      </c>
      <c r="J1010" s="66" t="s">
        <v>76</v>
      </c>
      <c r="K1010" s="66" t="s">
        <v>68</v>
      </c>
      <c r="L1010" s="62" t="s">
        <v>2981</v>
      </c>
      <c r="M1010" s="62" t="s">
        <v>1767</v>
      </c>
      <c r="N1010" s="68" t="s">
        <v>2998</v>
      </c>
      <c r="O1010" s="69" t="s">
        <v>2983</v>
      </c>
      <c r="P1010" s="65" t="s">
        <v>3009</v>
      </c>
      <c r="Q1010" s="65" t="s">
        <v>3506</v>
      </c>
      <c r="R1010" s="65" t="s">
        <v>3507</v>
      </c>
      <c r="S1010" s="65" t="s">
        <v>3508</v>
      </c>
      <c r="T1010" s="65" t="s">
        <v>3509</v>
      </c>
      <c r="U1010" s="70" t="s">
        <v>3510</v>
      </c>
      <c r="V1010" s="71">
        <v>7993</v>
      </c>
      <c r="W1010" s="72" t="s">
        <v>3591</v>
      </c>
      <c r="X1010" s="73">
        <v>43124.454861111109</v>
      </c>
      <c r="Y1010" s="74" t="s">
        <v>3592</v>
      </c>
      <c r="Z1010" s="74"/>
      <c r="AA1010" s="75">
        <f t="shared" si="15"/>
        <v>0.66</v>
      </c>
      <c r="AB1010" s="70" t="s">
        <v>3593</v>
      </c>
      <c r="AC1010" s="70" t="s">
        <v>111</v>
      </c>
      <c r="AD1010" s="70" t="s">
        <v>3594</v>
      </c>
      <c r="AE1010" s="70" t="s">
        <v>3595</v>
      </c>
      <c r="AF1010" s="76" t="s">
        <v>283</v>
      </c>
      <c r="AG1010" s="65" t="s">
        <v>3007</v>
      </c>
    </row>
    <row r="1011" spans="1:33" s="78" customFormat="1" ht="50.25" customHeight="1" x14ac:dyDescent="0.25">
      <c r="A1011" s="61" t="s">
        <v>2977</v>
      </c>
      <c r="B1011" s="62">
        <v>81101510</v>
      </c>
      <c r="C1011" s="63" t="s">
        <v>3596</v>
      </c>
      <c r="D1011" s="64">
        <v>43100</v>
      </c>
      <c r="E1011" s="65" t="s">
        <v>1167</v>
      </c>
      <c r="F1011" s="66" t="s">
        <v>1126</v>
      </c>
      <c r="G1011" s="65" t="s">
        <v>3505</v>
      </c>
      <c r="H1011" s="67">
        <f>152794568+6790587</f>
        <v>159585155</v>
      </c>
      <c r="I1011" s="67">
        <v>159585129</v>
      </c>
      <c r="J1011" s="66" t="s">
        <v>76</v>
      </c>
      <c r="K1011" s="66" t="s">
        <v>68</v>
      </c>
      <c r="L1011" s="62" t="s">
        <v>2981</v>
      </c>
      <c r="M1011" s="62" t="s">
        <v>1767</v>
      </c>
      <c r="N1011" s="68" t="s">
        <v>2998</v>
      </c>
      <c r="O1011" s="69" t="s">
        <v>2983</v>
      </c>
      <c r="P1011" s="65" t="s">
        <v>3009</v>
      </c>
      <c r="Q1011" s="65" t="s">
        <v>3506</v>
      </c>
      <c r="R1011" s="65" t="s">
        <v>3507</v>
      </c>
      <c r="S1011" s="65" t="s">
        <v>3508</v>
      </c>
      <c r="T1011" s="65" t="s">
        <v>3509</v>
      </c>
      <c r="U1011" s="70" t="s">
        <v>3510</v>
      </c>
      <c r="V1011" s="71">
        <v>8004</v>
      </c>
      <c r="W1011" s="72" t="s">
        <v>3597</v>
      </c>
      <c r="X1011" s="73">
        <v>43129.489583333336</v>
      </c>
      <c r="Y1011" s="74" t="s">
        <v>3598</v>
      </c>
      <c r="Z1011" s="74"/>
      <c r="AA1011" s="75">
        <f t="shared" si="15"/>
        <v>0.66</v>
      </c>
      <c r="AB1011" s="70" t="s">
        <v>3599</v>
      </c>
      <c r="AC1011" s="70" t="s">
        <v>111</v>
      </c>
      <c r="AD1011" s="70" t="s">
        <v>3600</v>
      </c>
      <c r="AE1011" s="70" t="s">
        <v>3601</v>
      </c>
      <c r="AF1011" s="76" t="s">
        <v>63</v>
      </c>
      <c r="AG1011" s="65" t="s">
        <v>3007</v>
      </c>
    </row>
    <row r="1012" spans="1:33" s="78" customFormat="1" ht="50.25" customHeight="1" x14ac:dyDescent="0.25">
      <c r="A1012" s="61" t="s">
        <v>2977</v>
      </c>
      <c r="B1012" s="62" t="s">
        <v>2978</v>
      </c>
      <c r="C1012" s="63" t="s">
        <v>3602</v>
      </c>
      <c r="D1012" s="64">
        <v>43100</v>
      </c>
      <c r="E1012" s="65" t="s">
        <v>171</v>
      </c>
      <c r="F1012" s="66" t="s">
        <v>150</v>
      </c>
      <c r="G1012" s="65" t="s">
        <v>3505</v>
      </c>
      <c r="H1012" s="67">
        <f>3720000000+337305877</f>
        <v>4057305877</v>
      </c>
      <c r="I1012" s="67">
        <v>3841248850</v>
      </c>
      <c r="J1012" s="66" t="s">
        <v>76</v>
      </c>
      <c r="K1012" s="66" t="s">
        <v>68</v>
      </c>
      <c r="L1012" s="62" t="s">
        <v>2981</v>
      </c>
      <c r="M1012" s="62" t="s">
        <v>1767</v>
      </c>
      <c r="N1012" s="68" t="s">
        <v>2998</v>
      </c>
      <c r="O1012" s="69" t="s">
        <v>2983</v>
      </c>
      <c r="P1012" s="65" t="s">
        <v>3009</v>
      </c>
      <c r="Q1012" s="65" t="s">
        <v>3506</v>
      </c>
      <c r="R1012" s="65" t="s">
        <v>3507</v>
      </c>
      <c r="S1012" s="65" t="s">
        <v>3508</v>
      </c>
      <c r="T1012" s="65" t="s">
        <v>3509</v>
      </c>
      <c r="U1012" s="70" t="s">
        <v>3510</v>
      </c>
      <c r="V1012" s="71">
        <v>7982</v>
      </c>
      <c r="W1012" s="72" t="s">
        <v>3603</v>
      </c>
      <c r="X1012" s="73">
        <v>43124.435416666667</v>
      </c>
      <c r="Y1012" s="74" t="s">
        <v>3604</v>
      </c>
      <c r="Z1012" s="74">
        <v>4600008098</v>
      </c>
      <c r="AA1012" s="75">
        <f t="shared" si="15"/>
        <v>1</v>
      </c>
      <c r="AB1012" s="70" t="s">
        <v>3605</v>
      </c>
      <c r="AC1012" s="70" t="s">
        <v>845</v>
      </c>
      <c r="AD1012" s="70" t="s">
        <v>3606</v>
      </c>
      <c r="AE1012" s="70" t="s">
        <v>3607</v>
      </c>
      <c r="AF1012" s="76" t="s">
        <v>283</v>
      </c>
      <c r="AG1012" s="65" t="s">
        <v>3007</v>
      </c>
    </row>
    <row r="1013" spans="1:33" s="78" customFormat="1" ht="50.25" customHeight="1" x14ac:dyDescent="0.25">
      <c r="A1013" s="61" t="s">
        <v>2977</v>
      </c>
      <c r="B1013" s="62">
        <v>81101510</v>
      </c>
      <c r="C1013" s="63" t="s">
        <v>3608</v>
      </c>
      <c r="D1013" s="64">
        <v>43100</v>
      </c>
      <c r="E1013" s="65" t="s">
        <v>3517</v>
      </c>
      <c r="F1013" s="66" t="s">
        <v>1126</v>
      </c>
      <c r="G1013" s="65" t="s">
        <v>3505</v>
      </c>
      <c r="H1013" s="67">
        <f>279997503+3602071</f>
        <v>283599574</v>
      </c>
      <c r="I1013" s="67">
        <v>271172278</v>
      </c>
      <c r="J1013" s="66" t="s">
        <v>76</v>
      </c>
      <c r="K1013" s="66" t="s">
        <v>68</v>
      </c>
      <c r="L1013" s="62" t="s">
        <v>2981</v>
      </c>
      <c r="M1013" s="62" t="s">
        <v>1767</v>
      </c>
      <c r="N1013" s="68" t="s">
        <v>2998</v>
      </c>
      <c r="O1013" s="69" t="s">
        <v>2983</v>
      </c>
      <c r="P1013" s="65" t="s">
        <v>3009</v>
      </c>
      <c r="Q1013" s="65" t="s">
        <v>3506</v>
      </c>
      <c r="R1013" s="65" t="s">
        <v>3507</v>
      </c>
      <c r="S1013" s="65" t="s">
        <v>3508</v>
      </c>
      <c r="T1013" s="65" t="s">
        <v>3509</v>
      </c>
      <c r="U1013" s="70" t="s">
        <v>3510</v>
      </c>
      <c r="V1013" s="71">
        <v>7999</v>
      </c>
      <c r="W1013" s="72" t="s">
        <v>3609</v>
      </c>
      <c r="X1013" s="73">
        <v>43129.53125</v>
      </c>
      <c r="Y1013" s="74" t="s">
        <v>3610</v>
      </c>
      <c r="Z1013" s="74">
        <v>4600008111</v>
      </c>
      <c r="AA1013" s="75">
        <f t="shared" si="15"/>
        <v>1</v>
      </c>
      <c r="AB1013" s="70" t="s">
        <v>3611</v>
      </c>
      <c r="AC1013" s="70" t="s">
        <v>845</v>
      </c>
      <c r="AD1013" s="70" t="s">
        <v>3612</v>
      </c>
      <c r="AE1013" s="70" t="s">
        <v>3613</v>
      </c>
      <c r="AF1013" s="76" t="s">
        <v>63</v>
      </c>
      <c r="AG1013" s="65" t="s">
        <v>3007</v>
      </c>
    </row>
    <row r="1014" spans="1:33" s="78" customFormat="1" ht="50.25" customHeight="1" x14ac:dyDescent="0.25">
      <c r="A1014" s="61" t="s">
        <v>2977</v>
      </c>
      <c r="B1014" s="62" t="s">
        <v>3614</v>
      </c>
      <c r="C1014" s="63" t="s">
        <v>3615</v>
      </c>
      <c r="D1014" s="64">
        <v>43049.754861111112</v>
      </c>
      <c r="E1014" s="65" t="s">
        <v>1148</v>
      </c>
      <c r="F1014" s="66" t="s">
        <v>81</v>
      </c>
      <c r="G1014" s="65" t="s">
        <v>3616</v>
      </c>
      <c r="H1014" s="67">
        <v>45000000000</v>
      </c>
      <c r="I1014" s="67">
        <v>45000000000</v>
      </c>
      <c r="J1014" s="66" t="s">
        <v>76</v>
      </c>
      <c r="K1014" s="66" t="s">
        <v>68</v>
      </c>
      <c r="L1014" s="62" t="s">
        <v>2981</v>
      </c>
      <c r="M1014" s="62" t="s">
        <v>1767</v>
      </c>
      <c r="N1014" s="68" t="s">
        <v>2998</v>
      </c>
      <c r="O1014" s="69" t="s">
        <v>2983</v>
      </c>
      <c r="P1014" s="65" t="s">
        <v>3367</v>
      </c>
      <c r="Q1014" s="65" t="s">
        <v>3617</v>
      </c>
      <c r="R1014" s="65" t="s">
        <v>3618</v>
      </c>
      <c r="S1014" s="65" t="s">
        <v>3619</v>
      </c>
      <c r="T1014" s="65" t="s">
        <v>3620</v>
      </c>
      <c r="U1014" s="70" t="s">
        <v>3621</v>
      </c>
      <c r="V1014" s="71" t="s">
        <v>3622</v>
      </c>
      <c r="W1014" s="72" t="s">
        <v>3623</v>
      </c>
      <c r="X1014" s="73">
        <v>43049.754861111112</v>
      </c>
      <c r="Y1014" s="74" t="s">
        <v>3624</v>
      </c>
      <c r="Z1014" s="74" t="s">
        <v>3625</v>
      </c>
      <c r="AA1014" s="75">
        <f t="shared" si="15"/>
        <v>1</v>
      </c>
      <c r="AB1014" s="70" t="s">
        <v>3626</v>
      </c>
      <c r="AC1014" s="70" t="s">
        <v>61</v>
      </c>
      <c r="AD1014" s="70" t="s">
        <v>3627</v>
      </c>
      <c r="AE1014" s="70" t="s">
        <v>3628</v>
      </c>
      <c r="AF1014" s="76" t="s">
        <v>63</v>
      </c>
      <c r="AG1014" s="65" t="s">
        <v>3007</v>
      </c>
    </row>
    <row r="1015" spans="1:33" s="78" customFormat="1" ht="50.25" customHeight="1" x14ac:dyDescent="0.25">
      <c r="A1015" s="61" t="s">
        <v>2977</v>
      </c>
      <c r="B1015" s="62" t="s">
        <v>3614</v>
      </c>
      <c r="C1015" s="63" t="s">
        <v>3629</v>
      </c>
      <c r="D1015" s="64">
        <v>43049.747916666667</v>
      </c>
      <c r="E1015" s="65" t="s">
        <v>1148</v>
      </c>
      <c r="F1015" s="66" t="s">
        <v>81</v>
      </c>
      <c r="G1015" s="65" t="s">
        <v>3616</v>
      </c>
      <c r="H1015" s="67">
        <f>4698965959-469896597</f>
        <v>4229069362</v>
      </c>
      <c r="I1015" s="67">
        <f>(4698965959-469896597)+2</f>
        <v>4229069364</v>
      </c>
      <c r="J1015" s="66" t="s">
        <v>76</v>
      </c>
      <c r="K1015" s="66" t="s">
        <v>68</v>
      </c>
      <c r="L1015" s="62" t="s">
        <v>2981</v>
      </c>
      <c r="M1015" s="62" t="s">
        <v>1767</v>
      </c>
      <c r="N1015" s="68" t="s">
        <v>2998</v>
      </c>
      <c r="O1015" s="69" t="s">
        <v>2983</v>
      </c>
      <c r="P1015" s="65" t="s">
        <v>3345</v>
      </c>
      <c r="Q1015" s="65" t="s">
        <v>3630</v>
      </c>
      <c r="R1015" s="65" t="s">
        <v>3631</v>
      </c>
      <c r="S1015" s="65" t="s">
        <v>3632</v>
      </c>
      <c r="T1015" s="65" t="s">
        <v>3633</v>
      </c>
      <c r="U1015" s="70" t="s">
        <v>3634</v>
      </c>
      <c r="V1015" s="71" t="s">
        <v>3635</v>
      </c>
      <c r="W1015" s="72" t="s">
        <v>3636</v>
      </c>
      <c r="X1015" s="73">
        <v>43049.747916666667</v>
      </c>
      <c r="Y1015" s="74" t="s">
        <v>3624</v>
      </c>
      <c r="Z1015" s="74" t="s">
        <v>3637</v>
      </c>
      <c r="AA1015" s="75">
        <f t="shared" si="15"/>
        <v>1</v>
      </c>
      <c r="AB1015" s="70" t="s">
        <v>3626</v>
      </c>
      <c r="AC1015" s="70" t="s">
        <v>3638</v>
      </c>
      <c r="AD1015" s="70" t="s">
        <v>3639</v>
      </c>
      <c r="AE1015" s="70" t="s">
        <v>3628</v>
      </c>
      <c r="AF1015" s="76" t="s">
        <v>63</v>
      </c>
      <c r="AG1015" s="65" t="s">
        <v>3007</v>
      </c>
    </row>
    <row r="1016" spans="1:33" s="78" customFormat="1" ht="50.25" customHeight="1" x14ac:dyDescent="0.25">
      <c r="A1016" s="61" t="s">
        <v>2977</v>
      </c>
      <c r="B1016" s="62" t="s">
        <v>2978</v>
      </c>
      <c r="C1016" s="63" t="s">
        <v>3640</v>
      </c>
      <c r="D1016" s="64">
        <v>43146</v>
      </c>
      <c r="E1016" s="65" t="s">
        <v>3641</v>
      </c>
      <c r="F1016" s="66" t="s">
        <v>150</v>
      </c>
      <c r="G1016" s="65" t="s">
        <v>3616</v>
      </c>
      <c r="H1016" s="67">
        <v>4626667247</v>
      </c>
      <c r="I1016" s="67">
        <v>4255593523</v>
      </c>
      <c r="J1016" s="66" t="s">
        <v>76</v>
      </c>
      <c r="K1016" s="66" t="s">
        <v>68</v>
      </c>
      <c r="L1016" s="62" t="s">
        <v>2981</v>
      </c>
      <c r="M1016" s="62" t="s">
        <v>1767</v>
      </c>
      <c r="N1016" s="68" t="s">
        <v>2998</v>
      </c>
      <c r="O1016" s="69" t="s">
        <v>2983</v>
      </c>
      <c r="P1016" s="65" t="s">
        <v>3009</v>
      </c>
      <c r="Q1016" s="65" t="s">
        <v>3642</v>
      </c>
      <c r="R1016" s="65" t="s">
        <v>3643</v>
      </c>
      <c r="S1016" s="65">
        <v>180125</v>
      </c>
      <c r="T1016" s="65" t="s">
        <v>3644</v>
      </c>
      <c r="U1016" s="70" t="s">
        <v>3645</v>
      </c>
      <c r="V1016" s="71">
        <v>8118</v>
      </c>
      <c r="W1016" s="72" t="s">
        <v>3646</v>
      </c>
      <c r="X1016" s="73">
        <v>43148.59375</v>
      </c>
      <c r="Y1016" s="74" t="s">
        <v>3647</v>
      </c>
      <c r="Z1016" s="74"/>
      <c r="AA1016" s="75">
        <f t="shared" si="15"/>
        <v>0.66</v>
      </c>
      <c r="AB1016" s="70" t="s">
        <v>3648</v>
      </c>
      <c r="AC1016" s="70" t="s">
        <v>111</v>
      </c>
      <c r="AD1016" s="70" t="s">
        <v>3649</v>
      </c>
      <c r="AE1016" s="70" t="s">
        <v>3650</v>
      </c>
      <c r="AF1016" s="76" t="s">
        <v>283</v>
      </c>
      <c r="AG1016" s="65" t="s">
        <v>2995</v>
      </c>
    </row>
    <row r="1017" spans="1:33" s="78" customFormat="1" ht="50.25" customHeight="1" x14ac:dyDescent="0.25">
      <c r="A1017" s="61" t="s">
        <v>2977</v>
      </c>
      <c r="B1017" s="62" t="s">
        <v>3651</v>
      </c>
      <c r="C1017" s="63" t="s">
        <v>3652</v>
      </c>
      <c r="D1017" s="64">
        <v>43146</v>
      </c>
      <c r="E1017" s="65" t="s">
        <v>3653</v>
      </c>
      <c r="F1017" s="66" t="s">
        <v>150</v>
      </c>
      <c r="G1017" s="65" t="s">
        <v>3616</v>
      </c>
      <c r="H1017" s="67">
        <v>8099913240</v>
      </c>
      <c r="I1017" s="67">
        <v>7762952334</v>
      </c>
      <c r="J1017" s="66" t="s">
        <v>76</v>
      </c>
      <c r="K1017" s="66" t="s">
        <v>68</v>
      </c>
      <c r="L1017" s="62" t="s">
        <v>2981</v>
      </c>
      <c r="M1017" s="62" t="s">
        <v>1767</v>
      </c>
      <c r="N1017" s="68" t="s">
        <v>3654</v>
      </c>
      <c r="O1017" s="69" t="s">
        <v>2983</v>
      </c>
      <c r="P1017" s="65" t="s">
        <v>3009</v>
      </c>
      <c r="Q1017" s="65" t="s">
        <v>3655</v>
      </c>
      <c r="R1017" s="65" t="s">
        <v>3643</v>
      </c>
      <c r="S1017" s="65">
        <v>180125</v>
      </c>
      <c r="T1017" s="65" t="s">
        <v>3644</v>
      </c>
      <c r="U1017" s="70" t="s">
        <v>3645</v>
      </c>
      <c r="V1017" s="71">
        <v>8111</v>
      </c>
      <c r="W1017" s="72" t="s">
        <v>3656</v>
      </c>
      <c r="X1017" s="73">
        <v>43148.668749999997</v>
      </c>
      <c r="Y1017" s="74" t="s">
        <v>3657</v>
      </c>
      <c r="Z1017" s="74"/>
      <c r="AA1017" s="75">
        <f t="shared" si="15"/>
        <v>0.66</v>
      </c>
      <c r="AB1017" s="70" t="s">
        <v>3658</v>
      </c>
      <c r="AC1017" s="70" t="s">
        <v>111</v>
      </c>
      <c r="AD1017" s="70" t="s">
        <v>3659</v>
      </c>
      <c r="AE1017" s="70" t="s">
        <v>3650</v>
      </c>
      <c r="AF1017" s="76" t="s">
        <v>283</v>
      </c>
      <c r="AG1017" s="65" t="s">
        <v>2995</v>
      </c>
    </row>
    <row r="1018" spans="1:33" s="78" customFormat="1" ht="50.25" customHeight="1" x14ac:dyDescent="0.25">
      <c r="A1018" s="61" t="s">
        <v>2977</v>
      </c>
      <c r="B1018" s="62" t="s">
        <v>3651</v>
      </c>
      <c r="C1018" s="63" t="s">
        <v>3660</v>
      </c>
      <c r="D1018" s="64">
        <v>43146</v>
      </c>
      <c r="E1018" s="65" t="s">
        <v>1771</v>
      </c>
      <c r="F1018" s="66" t="s">
        <v>150</v>
      </c>
      <c r="G1018" s="65" t="s">
        <v>3616</v>
      </c>
      <c r="H1018" s="67">
        <v>7794361099</v>
      </c>
      <c r="I1018" s="67">
        <v>7490045367</v>
      </c>
      <c r="J1018" s="66" t="s">
        <v>76</v>
      </c>
      <c r="K1018" s="66" t="s">
        <v>68</v>
      </c>
      <c r="L1018" s="62" t="s">
        <v>2981</v>
      </c>
      <c r="M1018" s="62" t="s">
        <v>1767</v>
      </c>
      <c r="N1018" s="68" t="s">
        <v>3661</v>
      </c>
      <c r="O1018" s="69" t="s">
        <v>2983</v>
      </c>
      <c r="P1018" s="65" t="s">
        <v>3009</v>
      </c>
      <c r="Q1018" s="65" t="s">
        <v>3662</v>
      </c>
      <c r="R1018" s="65" t="s">
        <v>3643</v>
      </c>
      <c r="S1018" s="65">
        <v>180125</v>
      </c>
      <c r="T1018" s="65" t="s">
        <v>3644</v>
      </c>
      <c r="U1018" s="70" t="s">
        <v>3645</v>
      </c>
      <c r="V1018" s="71">
        <v>8110</v>
      </c>
      <c r="W1018" s="72" t="s">
        <v>3663</v>
      </c>
      <c r="X1018" s="73">
        <v>43148.662499999999</v>
      </c>
      <c r="Y1018" s="74" t="s">
        <v>3664</v>
      </c>
      <c r="Z1018" s="74"/>
      <c r="AA1018" s="75">
        <f t="shared" si="15"/>
        <v>0.66</v>
      </c>
      <c r="AB1018" s="70" t="s">
        <v>3665</v>
      </c>
      <c r="AC1018" s="70" t="s">
        <v>111</v>
      </c>
      <c r="AD1018" s="70" t="s">
        <v>3666</v>
      </c>
      <c r="AE1018" s="70" t="s">
        <v>3650</v>
      </c>
      <c r="AF1018" s="76" t="s">
        <v>283</v>
      </c>
      <c r="AG1018" s="65" t="s">
        <v>2995</v>
      </c>
    </row>
    <row r="1019" spans="1:33" s="78" customFormat="1" ht="50.25" customHeight="1" x14ac:dyDescent="0.25">
      <c r="A1019" s="61" t="s">
        <v>2977</v>
      </c>
      <c r="B1019" s="62" t="s">
        <v>2978</v>
      </c>
      <c r="C1019" s="63" t="s">
        <v>3667</v>
      </c>
      <c r="D1019" s="64">
        <v>43146</v>
      </c>
      <c r="E1019" s="65" t="s">
        <v>3641</v>
      </c>
      <c r="F1019" s="66" t="s">
        <v>150</v>
      </c>
      <c r="G1019" s="65" t="s">
        <v>3616</v>
      </c>
      <c r="H1019" s="67">
        <v>4960192459</v>
      </c>
      <c r="I1019" s="67">
        <v>4560645736</v>
      </c>
      <c r="J1019" s="66" t="s">
        <v>76</v>
      </c>
      <c r="K1019" s="66" t="s">
        <v>68</v>
      </c>
      <c r="L1019" s="62" t="s">
        <v>2981</v>
      </c>
      <c r="M1019" s="62" t="s">
        <v>1767</v>
      </c>
      <c r="N1019" s="68" t="s">
        <v>2998</v>
      </c>
      <c r="O1019" s="69" t="s">
        <v>2983</v>
      </c>
      <c r="P1019" s="65" t="s">
        <v>3009</v>
      </c>
      <c r="Q1019" s="65" t="s">
        <v>3642</v>
      </c>
      <c r="R1019" s="65" t="s">
        <v>3643</v>
      </c>
      <c r="S1019" s="65">
        <v>180125</v>
      </c>
      <c r="T1019" s="65" t="s">
        <v>3644</v>
      </c>
      <c r="U1019" s="70" t="s">
        <v>3645</v>
      </c>
      <c r="V1019" s="71">
        <v>8124</v>
      </c>
      <c r="W1019" s="72" t="s">
        <v>3668</v>
      </c>
      <c r="X1019" s="73">
        <v>43148.668749999997</v>
      </c>
      <c r="Y1019" s="74" t="s">
        <v>3669</v>
      </c>
      <c r="Z1019" s="74"/>
      <c r="AA1019" s="75">
        <f t="shared" si="15"/>
        <v>0.66</v>
      </c>
      <c r="AB1019" s="70" t="s">
        <v>3670</v>
      </c>
      <c r="AC1019" s="70" t="s">
        <v>111</v>
      </c>
      <c r="AD1019" s="70" t="s">
        <v>3671</v>
      </c>
      <c r="AE1019" s="70" t="s">
        <v>3650</v>
      </c>
      <c r="AF1019" s="76" t="s">
        <v>283</v>
      </c>
      <c r="AG1019" s="65" t="s">
        <v>2995</v>
      </c>
    </row>
    <row r="1020" spans="1:33" s="78" customFormat="1" ht="50.25" customHeight="1" x14ac:dyDescent="0.25">
      <c r="A1020" s="61" t="s">
        <v>2977</v>
      </c>
      <c r="B1020" s="62" t="s">
        <v>2978</v>
      </c>
      <c r="C1020" s="63" t="s">
        <v>3672</v>
      </c>
      <c r="D1020" s="64">
        <v>43146</v>
      </c>
      <c r="E1020" s="65" t="s">
        <v>3673</v>
      </c>
      <c r="F1020" s="66" t="s">
        <v>150</v>
      </c>
      <c r="G1020" s="65" t="s">
        <v>3616</v>
      </c>
      <c r="H1020" s="67">
        <v>7830196430</v>
      </c>
      <c r="I1020" s="67">
        <v>7561056273</v>
      </c>
      <c r="J1020" s="66" t="s">
        <v>76</v>
      </c>
      <c r="K1020" s="66" t="s">
        <v>68</v>
      </c>
      <c r="L1020" s="62" t="s">
        <v>2981</v>
      </c>
      <c r="M1020" s="62" t="s">
        <v>1767</v>
      </c>
      <c r="N1020" s="68" t="s">
        <v>2998</v>
      </c>
      <c r="O1020" s="69" t="s">
        <v>2983</v>
      </c>
      <c r="P1020" s="65" t="s">
        <v>3009</v>
      </c>
      <c r="Q1020" s="65" t="s">
        <v>3642</v>
      </c>
      <c r="R1020" s="65" t="s">
        <v>3643</v>
      </c>
      <c r="S1020" s="65">
        <v>180125</v>
      </c>
      <c r="T1020" s="65" t="s">
        <v>3644</v>
      </c>
      <c r="U1020" s="70" t="s">
        <v>3645</v>
      </c>
      <c r="V1020" s="71">
        <v>8125</v>
      </c>
      <c r="W1020" s="72" t="s">
        <v>3674</v>
      </c>
      <c r="X1020" s="73">
        <v>43148.674305555556</v>
      </c>
      <c r="Y1020" s="74" t="s">
        <v>3675</v>
      </c>
      <c r="Z1020" s="74">
        <v>4600008143</v>
      </c>
      <c r="AA1020" s="75">
        <f t="shared" si="15"/>
        <v>1</v>
      </c>
      <c r="AB1020" s="70" t="s">
        <v>3676</v>
      </c>
      <c r="AC1020" s="70" t="s">
        <v>845</v>
      </c>
      <c r="AD1020" s="70" t="s">
        <v>3677</v>
      </c>
      <c r="AE1020" s="70" t="s">
        <v>3650</v>
      </c>
      <c r="AF1020" s="76" t="s">
        <v>283</v>
      </c>
      <c r="AG1020" s="65" t="s">
        <v>2995</v>
      </c>
    </row>
    <row r="1021" spans="1:33" s="78" customFormat="1" ht="50.25" customHeight="1" x14ac:dyDescent="0.25">
      <c r="A1021" s="61" t="s">
        <v>2977</v>
      </c>
      <c r="B1021" s="62" t="s">
        <v>2978</v>
      </c>
      <c r="C1021" s="63" t="s">
        <v>3678</v>
      </c>
      <c r="D1021" s="64">
        <v>43146</v>
      </c>
      <c r="E1021" s="65" t="s">
        <v>3653</v>
      </c>
      <c r="F1021" s="66" t="s">
        <v>150</v>
      </c>
      <c r="G1021" s="65" t="s">
        <v>3616</v>
      </c>
      <c r="H1021" s="67">
        <v>7200000000</v>
      </c>
      <c r="I1021" s="67">
        <v>6952609265</v>
      </c>
      <c r="J1021" s="66" t="s">
        <v>76</v>
      </c>
      <c r="K1021" s="66" t="s">
        <v>68</v>
      </c>
      <c r="L1021" s="62" t="s">
        <v>2981</v>
      </c>
      <c r="M1021" s="62" t="s">
        <v>1767</v>
      </c>
      <c r="N1021" s="68" t="s">
        <v>2998</v>
      </c>
      <c r="O1021" s="69" t="s">
        <v>2983</v>
      </c>
      <c r="P1021" s="65" t="s">
        <v>3009</v>
      </c>
      <c r="Q1021" s="65" t="s">
        <v>3642</v>
      </c>
      <c r="R1021" s="65" t="s">
        <v>3679</v>
      </c>
      <c r="S1021" s="65">
        <v>180126</v>
      </c>
      <c r="T1021" s="65" t="s">
        <v>3644</v>
      </c>
      <c r="U1021" s="70" t="s">
        <v>3645</v>
      </c>
      <c r="V1021" s="71">
        <v>8114</v>
      </c>
      <c r="W1021" s="72" t="s">
        <v>3680</v>
      </c>
      <c r="X1021" s="73">
        <v>43148.475694444445</v>
      </c>
      <c r="Y1021" s="74" t="s">
        <v>3681</v>
      </c>
      <c r="Z1021" s="74">
        <v>4600008120</v>
      </c>
      <c r="AA1021" s="75">
        <f t="shared" si="15"/>
        <v>1</v>
      </c>
      <c r="AB1021" s="70" t="s">
        <v>3682</v>
      </c>
      <c r="AC1021" s="70" t="s">
        <v>845</v>
      </c>
      <c r="AD1021" s="70" t="s">
        <v>3683</v>
      </c>
      <c r="AE1021" s="70" t="s">
        <v>3650</v>
      </c>
      <c r="AF1021" s="76" t="s">
        <v>283</v>
      </c>
      <c r="AG1021" s="65" t="s">
        <v>2995</v>
      </c>
    </row>
    <row r="1022" spans="1:33" s="78" customFormat="1" ht="50.25" customHeight="1" x14ac:dyDescent="0.25">
      <c r="A1022" s="61" t="s">
        <v>2977</v>
      </c>
      <c r="B1022" s="62" t="s">
        <v>2978</v>
      </c>
      <c r="C1022" s="63" t="s">
        <v>3684</v>
      </c>
      <c r="D1022" s="64">
        <v>43146</v>
      </c>
      <c r="E1022" s="65" t="s">
        <v>1771</v>
      </c>
      <c r="F1022" s="66" t="s">
        <v>150</v>
      </c>
      <c r="G1022" s="65" t="s">
        <v>3616</v>
      </c>
      <c r="H1022" s="67">
        <v>3600000000</v>
      </c>
      <c r="I1022" s="67">
        <v>3431506097</v>
      </c>
      <c r="J1022" s="66" t="s">
        <v>76</v>
      </c>
      <c r="K1022" s="66" t="s">
        <v>68</v>
      </c>
      <c r="L1022" s="62" t="s">
        <v>2981</v>
      </c>
      <c r="M1022" s="62" t="s">
        <v>1767</v>
      </c>
      <c r="N1022" s="68" t="s">
        <v>2998</v>
      </c>
      <c r="O1022" s="69" t="s">
        <v>2983</v>
      </c>
      <c r="P1022" s="65" t="s">
        <v>3009</v>
      </c>
      <c r="Q1022" s="65" t="s">
        <v>3642</v>
      </c>
      <c r="R1022" s="65" t="s">
        <v>3679</v>
      </c>
      <c r="S1022" s="65">
        <v>180126</v>
      </c>
      <c r="T1022" s="65" t="s">
        <v>3644</v>
      </c>
      <c r="U1022" s="70" t="s">
        <v>3645</v>
      </c>
      <c r="V1022" s="71">
        <v>8116</v>
      </c>
      <c r="W1022" s="72" t="s">
        <v>3685</v>
      </c>
      <c r="X1022" s="73">
        <v>43148.553472222222</v>
      </c>
      <c r="Y1022" s="74" t="s">
        <v>3686</v>
      </c>
      <c r="Z1022" s="74"/>
      <c r="AA1022" s="75">
        <f t="shared" si="15"/>
        <v>0.66</v>
      </c>
      <c r="AB1022" s="70" t="s">
        <v>3687</v>
      </c>
      <c r="AC1022" s="70" t="s">
        <v>111</v>
      </c>
      <c r="AD1022" s="70" t="s">
        <v>3688</v>
      </c>
      <c r="AE1022" s="70" t="s">
        <v>3650</v>
      </c>
      <c r="AF1022" s="76" t="s">
        <v>283</v>
      </c>
      <c r="AG1022" s="65" t="s">
        <v>2995</v>
      </c>
    </row>
    <row r="1023" spans="1:33" s="78" customFormat="1" ht="50.25" customHeight="1" x14ac:dyDescent="0.25">
      <c r="A1023" s="61" t="s">
        <v>2977</v>
      </c>
      <c r="B1023" s="62" t="s">
        <v>2978</v>
      </c>
      <c r="C1023" s="63" t="s">
        <v>3689</v>
      </c>
      <c r="D1023" s="64">
        <v>43146</v>
      </c>
      <c r="E1023" s="65" t="s">
        <v>3690</v>
      </c>
      <c r="F1023" s="66" t="s">
        <v>150</v>
      </c>
      <c r="G1023" s="65" t="s">
        <v>3616</v>
      </c>
      <c r="H1023" s="67">
        <v>7200000000</v>
      </c>
      <c r="I1023" s="67">
        <v>2520000000</v>
      </c>
      <c r="J1023" s="66" t="s">
        <v>49</v>
      </c>
      <c r="K1023" s="66" t="s">
        <v>50</v>
      </c>
      <c r="L1023" s="62" t="s">
        <v>2981</v>
      </c>
      <c r="M1023" s="62" t="s">
        <v>1767</v>
      </c>
      <c r="N1023" s="68" t="s">
        <v>2998</v>
      </c>
      <c r="O1023" s="69" t="s">
        <v>2983</v>
      </c>
      <c r="P1023" s="65" t="s">
        <v>3009</v>
      </c>
      <c r="Q1023" s="65" t="s">
        <v>3642</v>
      </c>
      <c r="R1023" s="65" t="s">
        <v>3679</v>
      </c>
      <c r="S1023" s="65">
        <v>180126</v>
      </c>
      <c r="T1023" s="65" t="s">
        <v>3644</v>
      </c>
      <c r="U1023" s="70" t="s">
        <v>3645</v>
      </c>
      <c r="V1023" s="71">
        <v>8101</v>
      </c>
      <c r="W1023" s="72" t="s">
        <v>3691</v>
      </c>
      <c r="X1023" s="73">
        <v>43148.631249999999</v>
      </c>
      <c r="Y1023" s="74"/>
      <c r="Z1023" s="74"/>
      <c r="AA1023" s="75">
        <f t="shared" si="15"/>
        <v>0.33</v>
      </c>
      <c r="AB1023" s="70"/>
      <c r="AC1023" s="70" t="s">
        <v>111</v>
      </c>
      <c r="AD1023" s="70" t="s">
        <v>3692</v>
      </c>
      <c r="AE1023" s="70" t="s">
        <v>3650</v>
      </c>
      <c r="AF1023" s="76" t="s">
        <v>283</v>
      </c>
      <c r="AG1023" s="65" t="s">
        <v>2995</v>
      </c>
    </row>
    <row r="1024" spans="1:33" s="78" customFormat="1" ht="50.25" customHeight="1" x14ac:dyDescent="0.25">
      <c r="A1024" s="61" t="s">
        <v>2977</v>
      </c>
      <c r="B1024" s="62" t="s">
        <v>2978</v>
      </c>
      <c r="C1024" s="63" t="s">
        <v>3693</v>
      </c>
      <c r="D1024" s="64">
        <v>43146</v>
      </c>
      <c r="E1024" s="65" t="s">
        <v>3653</v>
      </c>
      <c r="F1024" s="66" t="s">
        <v>150</v>
      </c>
      <c r="G1024" s="65" t="s">
        <v>3616</v>
      </c>
      <c r="H1024" s="67">
        <v>7200000000</v>
      </c>
      <c r="I1024" s="67">
        <v>6871351292</v>
      </c>
      <c r="J1024" s="66" t="s">
        <v>76</v>
      </c>
      <c r="K1024" s="66" t="s">
        <v>68</v>
      </c>
      <c r="L1024" s="62" t="s">
        <v>2981</v>
      </c>
      <c r="M1024" s="62" t="s">
        <v>1767</v>
      </c>
      <c r="N1024" s="68" t="s">
        <v>2998</v>
      </c>
      <c r="O1024" s="69" t="s">
        <v>2983</v>
      </c>
      <c r="P1024" s="65" t="s">
        <v>3009</v>
      </c>
      <c r="Q1024" s="65" t="s">
        <v>3642</v>
      </c>
      <c r="R1024" s="65" t="s">
        <v>3679</v>
      </c>
      <c r="S1024" s="65">
        <v>180126</v>
      </c>
      <c r="T1024" s="65" t="s">
        <v>3644</v>
      </c>
      <c r="U1024" s="70" t="s">
        <v>3645</v>
      </c>
      <c r="V1024" s="71">
        <v>8122</v>
      </c>
      <c r="W1024" s="72" t="s">
        <v>3694</v>
      </c>
      <c r="X1024" s="73">
        <v>43148.65347222222</v>
      </c>
      <c r="Y1024" s="74" t="s">
        <v>3695</v>
      </c>
      <c r="Z1024" s="74">
        <v>4600008157</v>
      </c>
      <c r="AA1024" s="75">
        <f t="shared" si="15"/>
        <v>1</v>
      </c>
      <c r="AB1024" s="70" t="s">
        <v>3696</v>
      </c>
      <c r="AC1024" s="70" t="s">
        <v>845</v>
      </c>
      <c r="AD1024" s="70" t="s">
        <v>3697</v>
      </c>
      <c r="AE1024" s="70" t="s">
        <v>3650</v>
      </c>
      <c r="AF1024" s="76" t="s">
        <v>283</v>
      </c>
      <c r="AG1024" s="65" t="s">
        <v>2995</v>
      </c>
    </row>
    <row r="1025" spans="1:33" s="78" customFormat="1" ht="50.25" customHeight="1" x14ac:dyDescent="0.25">
      <c r="A1025" s="61" t="s">
        <v>2977</v>
      </c>
      <c r="B1025" s="62" t="s">
        <v>2978</v>
      </c>
      <c r="C1025" s="63" t="s">
        <v>3698</v>
      </c>
      <c r="D1025" s="64">
        <v>43146</v>
      </c>
      <c r="E1025" s="65" t="s">
        <v>1771</v>
      </c>
      <c r="F1025" s="66" t="s">
        <v>150</v>
      </c>
      <c r="G1025" s="65" t="s">
        <v>3616</v>
      </c>
      <c r="H1025" s="67">
        <v>3600000000</v>
      </c>
      <c r="I1025" s="67">
        <v>3452897466</v>
      </c>
      <c r="J1025" s="66" t="s">
        <v>76</v>
      </c>
      <c r="K1025" s="66" t="s">
        <v>68</v>
      </c>
      <c r="L1025" s="62" t="s">
        <v>2981</v>
      </c>
      <c r="M1025" s="62" t="s">
        <v>1767</v>
      </c>
      <c r="N1025" s="68" t="s">
        <v>2998</v>
      </c>
      <c r="O1025" s="69" t="s">
        <v>2983</v>
      </c>
      <c r="P1025" s="65" t="s">
        <v>3009</v>
      </c>
      <c r="Q1025" s="65" t="s">
        <v>3642</v>
      </c>
      <c r="R1025" s="65" t="s">
        <v>3679</v>
      </c>
      <c r="S1025" s="65">
        <v>180126</v>
      </c>
      <c r="T1025" s="65" t="s">
        <v>3644</v>
      </c>
      <c r="U1025" s="70" t="s">
        <v>3645</v>
      </c>
      <c r="V1025" s="71">
        <v>8121</v>
      </c>
      <c r="W1025" s="72" t="s">
        <v>3699</v>
      </c>
      <c r="X1025" s="73">
        <v>43148.638888888891</v>
      </c>
      <c r="Y1025" s="74" t="s">
        <v>3700</v>
      </c>
      <c r="Z1025" s="74"/>
      <c r="AA1025" s="75">
        <f t="shared" si="15"/>
        <v>0.66</v>
      </c>
      <c r="AB1025" s="70" t="s">
        <v>3701</v>
      </c>
      <c r="AC1025" s="70" t="s">
        <v>111</v>
      </c>
      <c r="AD1025" s="70" t="s">
        <v>3702</v>
      </c>
      <c r="AE1025" s="70" t="s">
        <v>3650</v>
      </c>
      <c r="AF1025" s="76" t="s">
        <v>283</v>
      </c>
      <c r="AG1025" s="65" t="s">
        <v>2995</v>
      </c>
    </row>
    <row r="1026" spans="1:33" s="78" customFormat="1" ht="50.25" customHeight="1" x14ac:dyDescent="0.25">
      <c r="A1026" s="61" t="s">
        <v>2977</v>
      </c>
      <c r="B1026" s="62" t="s">
        <v>2978</v>
      </c>
      <c r="C1026" s="63" t="s">
        <v>3703</v>
      </c>
      <c r="D1026" s="64">
        <v>43146</v>
      </c>
      <c r="E1026" s="65" t="s">
        <v>2583</v>
      </c>
      <c r="F1026" s="66" t="s">
        <v>150</v>
      </c>
      <c r="G1026" s="65" t="s">
        <v>3616</v>
      </c>
      <c r="H1026" s="67">
        <v>6577592007</v>
      </c>
      <c r="I1026" s="67">
        <v>6287186490</v>
      </c>
      <c r="J1026" s="66" t="s">
        <v>76</v>
      </c>
      <c r="K1026" s="66" t="s">
        <v>68</v>
      </c>
      <c r="L1026" s="62" t="s">
        <v>2981</v>
      </c>
      <c r="M1026" s="62" t="s">
        <v>1767</v>
      </c>
      <c r="N1026" s="68" t="s">
        <v>2998</v>
      </c>
      <c r="O1026" s="69" t="s">
        <v>2983</v>
      </c>
      <c r="P1026" s="65" t="s">
        <v>3190</v>
      </c>
      <c r="Q1026" s="65" t="s">
        <v>3704</v>
      </c>
      <c r="R1026" s="65" t="s">
        <v>3705</v>
      </c>
      <c r="S1026" s="65" t="s">
        <v>3706</v>
      </c>
      <c r="T1026" s="65" t="s">
        <v>3707</v>
      </c>
      <c r="U1026" s="70" t="s">
        <v>3645</v>
      </c>
      <c r="V1026" s="71">
        <v>8117</v>
      </c>
      <c r="W1026" s="72" t="s">
        <v>3708</v>
      </c>
      <c r="X1026" s="73">
        <v>43148.572222222225</v>
      </c>
      <c r="Y1026" s="74" t="s">
        <v>3709</v>
      </c>
      <c r="Z1026" s="74"/>
      <c r="AA1026" s="75">
        <f t="shared" si="15"/>
        <v>0.66</v>
      </c>
      <c r="AB1026" s="70" t="s">
        <v>3710</v>
      </c>
      <c r="AC1026" s="70" t="s">
        <v>111</v>
      </c>
      <c r="AD1026" s="70" t="s">
        <v>3711</v>
      </c>
      <c r="AE1026" s="70" t="s">
        <v>3650</v>
      </c>
      <c r="AF1026" s="76" t="s">
        <v>283</v>
      </c>
      <c r="AG1026" s="65" t="s">
        <v>2995</v>
      </c>
    </row>
    <row r="1027" spans="1:33" s="78" customFormat="1" ht="50.25" customHeight="1" x14ac:dyDescent="0.25">
      <c r="A1027" s="61" t="s">
        <v>2977</v>
      </c>
      <c r="B1027" s="62" t="s">
        <v>2978</v>
      </c>
      <c r="C1027" s="63" t="s">
        <v>3712</v>
      </c>
      <c r="D1027" s="64">
        <v>43146</v>
      </c>
      <c r="E1027" s="65" t="s">
        <v>1771</v>
      </c>
      <c r="F1027" s="66" t="s">
        <v>150</v>
      </c>
      <c r="G1027" s="65" t="s">
        <v>3616</v>
      </c>
      <c r="H1027" s="67">
        <v>6200034100</v>
      </c>
      <c r="I1027" s="67">
        <v>5953814185</v>
      </c>
      <c r="J1027" s="66" t="s">
        <v>76</v>
      </c>
      <c r="K1027" s="66" t="s">
        <v>68</v>
      </c>
      <c r="L1027" s="62" t="s">
        <v>2981</v>
      </c>
      <c r="M1027" s="62" t="s">
        <v>1767</v>
      </c>
      <c r="N1027" s="68" t="s">
        <v>2998</v>
      </c>
      <c r="O1027" s="69" t="s">
        <v>2983</v>
      </c>
      <c r="P1027" s="65" t="s">
        <v>3190</v>
      </c>
      <c r="Q1027" s="65" t="s">
        <v>3704</v>
      </c>
      <c r="R1027" s="65" t="s">
        <v>3713</v>
      </c>
      <c r="S1027" s="65">
        <v>180124</v>
      </c>
      <c r="T1027" s="65" t="s">
        <v>3707</v>
      </c>
      <c r="U1027" s="70" t="s">
        <v>3645</v>
      </c>
      <c r="V1027" s="71">
        <v>8119</v>
      </c>
      <c r="W1027" s="72" t="s">
        <v>3714</v>
      </c>
      <c r="X1027" s="73">
        <v>43148.631944444445</v>
      </c>
      <c r="Y1027" s="74" t="s">
        <v>3715</v>
      </c>
      <c r="Z1027" s="74"/>
      <c r="AA1027" s="75">
        <f t="shared" si="15"/>
        <v>0.66</v>
      </c>
      <c r="AB1027" s="70" t="s">
        <v>3716</v>
      </c>
      <c r="AC1027" s="70" t="s">
        <v>111</v>
      </c>
      <c r="AD1027" s="70" t="s">
        <v>3717</v>
      </c>
      <c r="AE1027" s="70" t="s">
        <v>3650</v>
      </c>
      <c r="AF1027" s="76" t="s">
        <v>283</v>
      </c>
      <c r="AG1027" s="65" t="s">
        <v>2995</v>
      </c>
    </row>
    <row r="1028" spans="1:33" s="78" customFormat="1" ht="50.25" customHeight="1" x14ac:dyDescent="0.25">
      <c r="A1028" s="61" t="s">
        <v>2977</v>
      </c>
      <c r="B1028" s="62" t="s">
        <v>2978</v>
      </c>
      <c r="C1028" s="63" t="s">
        <v>3718</v>
      </c>
      <c r="D1028" s="64">
        <v>43146</v>
      </c>
      <c r="E1028" s="65" t="s">
        <v>1771</v>
      </c>
      <c r="F1028" s="66" t="s">
        <v>150</v>
      </c>
      <c r="G1028" s="65" t="s">
        <v>3616</v>
      </c>
      <c r="H1028" s="67">
        <v>5103274933</v>
      </c>
      <c r="I1028" s="67">
        <v>4908720590</v>
      </c>
      <c r="J1028" s="66" t="s">
        <v>76</v>
      </c>
      <c r="K1028" s="66" t="s">
        <v>68</v>
      </c>
      <c r="L1028" s="62" t="s">
        <v>2981</v>
      </c>
      <c r="M1028" s="62" t="s">
        <v>1767</v>
      </c>
      <c r="N1028" s="68" t="s">
        <v>2998</v>
      </c>
      <c r="O1028" s="69" t="s">
        <v>2983</v>
      </c>
      <c r="P1028" s="65" t="s">
        <v>3190</v>
      </c>
      <c r="Q1028" s="65" t="s">
        <v>3704</v>
      </c>
      <c r="R1028" s="65" t="s">
        <v>3713</v>
      </c>
      <c r="S1028" s="65">
        <v>180124</v>
      </c>
      <c r="T1028" s="65" t="s">
        <v>3707</v>
      </c>
      <c r="U1028" s="70" t="s">
        <v>3645</v>
      </c>
      <c r="V1028" s="71">
        <v>8123</v>
      </c>
      <c r="W1028" s="72" t="s">
        <v>3719</v>
      </c>
      <c r="X1028" s="73">
        <v>43148.68472222222</v>
      </c>
      <c r="Y1028" s="74" t="s">
        <v>3720</v>
      </c>
      <c r="Z1028" s="74"/>
      <c r="AA1028" s="75">
        <f t="shared" si="15"/>
        <v>0.66</v>
      </c>
      <c r="AB1028" s="70" t="s">
        <v>3721</v>
      </c>
      <c r="AC1028" s="70" t="s">
        <v>111</v>
      </c>
      <c r="AD1028" s="70" t="s">
        <v>3722</v>
      </c>
      <c r="AE1028" s="70" t="s">
        <v>3650</v>
      </c>
      <c r="AF1028" s="76" t="s">
        <v>283</v>
      </c>
      <c r="AG1028" s="65" t="s">
        <v>2995</v>
      </c>
    </row>
    <row r="1029" spans="1:33" s="78" customFormat="1" ht="50.25" customHeight="1" x14ac:dyDescent="0.25">
      <c r="A1029" s="61" t="s">
        <v>2977</v>
      </c>
      <c r="B1029" s="62" t="s">
        <v>3651</v>
      </c>
      <c r="C1029" s="63" t="s">
        <v>3723</v>
      </c>
      <c r="D1029" s="64">
        <v>43146</v>
      </c>
      <c r="E1029" s="65" t="s">
        <v>1771</v>
      </c>
      <c r="F1029" s="66" t="s">
        <v>150</v>
      </c>
      <c r="G1029" s="65" t="s">
        <v>3616</v>
      </c>
      <c r="H1029" s="67">
        <v>7977304865</v>
      </c>
      <c r="I1029" s="67">
        <v>7616829752</v>
      </c>
      <c r="J1029" s="66" t="s">
        <v>76</v>
      </c>
      <c r="K1029" s="66" t="s">
        <v>68</v>
      </c>
      <c r="L1029" s="62" t="s">
        <v>2981</v>
      </c>
      <c r="M1029" s="62" t="s">
        <v>1767</v>
      </c>
      <c r="N1029" s="68" t="s">
        <v>3654</v>
      </c>
      <c r="O1029" s="69" t="s">
        <v>2983</v>
      </c>
      <c r="P1029" s="65" t="s">
        <v>3190</v>
      </c>
      <c r="Q1029" s="65" t="s">
        <v>3724</v>
      </c>
      <c r="R1029" s="65" t="s">
        <v>3713</v>
      </c>
      <c r="S1029" s="65">
        <v>180124</v>
      </c>
      <c r="T1029" s="65" t="s">
        <v>3707</v>
      </c>
      <c r="U1029" s="70" t="s">
        <v>3645</v>
      </c>
      <c r="V1029" s="71">
        <v>8108</v>
      </c>
      <c r="W1029" s="72" t="s">
        <v>3725</v>
      </c>
      <c r="X1029" s="73">
        <v>43148.601388888892</v>
      </c>
      <c r="Y1029" s="74" t="s">
        <v>3726</v>
      </c>
      <c r="Z1029" s="74"/>
      <c r="AA1029" s="75">
        <f t="shared" si="15"/>
        <v>0.66</v>
      </c>
      <c r="AB1029" s="70" t="s">
        <v>3727</v>
      </c>
      <c r="AC1029" s="70" t="s">
        <v>111</v>
      </c>
      <c r="AD1029" s="70" t="s">
        <v>3728</v>
      </c>
      <c r="AE1029" s="70" t="s">
        <v>3650</v>
      </c>
      <c r="AF1029" s="76" t="s">
        <v>283</v>
      </c>
      <c r="AG1029" s="65" t="s">
        <v>2995</v>
      </c>
    </row>
    <row r="1030" spans="1:33" s="78" customFormat="1" ht="50.25" customHeight="1" x14ac:dyDescent="0.25">
      <c r="A1030" s="61" t="s">
        <v>2977</v>
      </c>
      <c r="B1030" s="62" t="s">
        <v>3651</v>
      </c>
      <c r="C1030" s="63" t="s">
        <v>3729</v>
      </c>
      <c r="D1030" s="64">
        <v>43146</v>
      </c>
      <c r="E1030" s="65" t="s">
        <v>3653</v>
      </c>
      <c r="F1030" s="66" t="s">
        <v>150</v>
      </c>
      <c r="G1030" s="65" t="s">
        <v>3616</v>
      </c>
      <c r="H1030" s="67">
        <v>8937885260</v>
      </c>
      <c r="I1030" s="67">
        <v>8524341000</v>
      </c>
      <c r="J1030" s="66" t="s">
        <v>76</v>
      </c>
      <c r="K1030" s="66" t="s">
        <v>68</v>
      </c>
      <c r="L1030" s="62" t="s">
        <v>2981</v>
      </c>
      <c r="M1030" s="62" t="s">
        <v>1767</v>
      </c>
      <c r="N1030" s="68" t="s">
        <v>3661</v>
      </c>
      <c r="O1030" s="69" t="s">
        <v>2983</v>
      </c>
      <c r="P1030" s="65" t="s">
        <v>3190</v>
      </c>
      <c r="Q1030" s="65" t="s">
        <v>3730</v>
      </c>
      <c r="R1030" s="65" t="s">
        <v>3713</v>
      </c>
      <c r="S1030" s="65">
        <v>180124</v>
      </c>
      <c r="T1030" s="65" t="s">
        <v>3707</v>
      </c>
      <c r="U1030" s="70" t="s">
        <v>3645</v>
      </c>
      <c r="V1030" s="71">
        <v>8106</v>
      </c>
      <c r="W1030" s="72" t="s">
        <v>3731</v>
      </c>
      <c r="X1030" s="73">
        <v>43148.458333333336</v>
      </c>
      <c r="Y1030" s="74" t="s">
        <v>3732</v>
      </c>
      <c r="Z1030" s="74">
        <v>4600008164</v>
      </c>
      <c r="AA1030" s="75">
        <f t="shared" si="15"/>
        <v>1</v>
      </c>
      <c r="AB1030" s="70" t="s">
        <v>3733</v>
      </c>
      <c r="AC1030" s="70" t="s">
        <v>845</v>
      </c>
      <c r="AD1030" s="70" t="s">
        <v>3734</v>
      </c>
      <c r="AE1030" s="70" t="s">
        <v>3650</v>
      </c>
      <c r="AF1030" s="76" t="s">
        <v>283</v>
      </c>
      <c r="AG1030" s="65" t="s">
        <v>2995</v>
      </c>
    </row>
    <row r="1031" spans="1:33" s="78" customFormat="1" ht="50.25" customHeight="1" x14ac:dyDescent="0.25">
      <c r="A1031" s="61" t="s">
        <v>2977</v>
      </c>
      <c r="B1031" s="62" t="s">
        <v>2978</v>
      </c>
      <c r="C1031" s="63" t="s">
        <v>3735</v>
      </c>
      <c r="D1031" s="64">
        <v>43146</v>
      </c>
      <c r="E1031" s="65" t="s">
        <v>3653</v>
      </c>
      <c r="F1031" s="66" t="s">
        <v>150</v>
      </c>
      <c r="G1031" s="65" t="s">
        <v>3616</v>
      </c>
      <c r="H1031" s="67">
        <v>6200240575</v>
      </c>
      <c r="I1031" s="67">
        <v>5966818644</v>
      </c>
      <c r="J1031" s="66" t="s">
        <v>76</v>
      </c>
      <c r="K1031" s="66" t="s">
        <v>68</v>
      </c>
      <c r="L1031" s="62" t="s">
        <v>2981</v>
      </c>
      <c r="M1031" s="62" t="s">
        <v>1767</v>
      </c>
      <c r="N1031" s="68" t="s">
        <v>2998</v>
      </c>
      <c r="O1031" s="69" t="s">
        <v>2983</v>
      </c>
      <c r="P1031" s="65" t="s">
        <v>3190</v>
      </c>
      <c r="Q1031" s="65" t="s">
        <v>3704</v>
      </c>
      <c r="R1031" s="65" t="s">
        <v>3713</v>
      </c>
      <c r="S1031" s="65">
        <v>180124</v>
      </c>
      <c r="T1031" s="65" t="s">
        <v>3707</v>
      </c>
      <c r="U1031" s="70" t="s">
        <v>3645</v>
      </c>
      <c r="V1031" s="71">
        <v>8126</v>
      </c>
      <c r="W1031" s="72" t="s">
        <v>3736</v>
      </c>
      <c r="X1031" s="73">
        <v>43148.7</v>
      </c>
      <c r="Y1031" s="74" t="s">
        <v>3737</v>
      </c>
      <c r="Z1031" s="74">
        <v>4600008144</v>
      </c>
      <c r="AA1031" s="75">
        <f t="shared" si="15"/>
        <v>1</v>
      </c>
      <c r="AB1031" s="70" t="s">
        <v>3738</v>
      </c>
      <c r="AC1031" s="70" t="s">
        <v>845</v>
      </c>
      <c r="AD1031" s="70" t="s">
        <v>3739</v>
      </c>
      <c r="AE1031" s="70" t="s">
        <v>3650</v>
      </c>
      <c r="AF1031" s="76" t="s">
        <v>283</v>
      </c>
      <c r="AG1031" s="65" t="s">
        <v>2995</v>
      </c>
    </row>
    <row r="1032" spans="1:33" s="78" customFormat="1" ht="50.25" customHeight="1" x14ac:dyDescent="0.25">
      <c r="A1032" s="61" t="s">
        <v>2977</v>
      </c>
      <c r="B1032" s="62" t="s">
        <v>2978</v>
      </c>
      <c r="C1032" s="63" t="s">
        <v>3740</v>
      </c>
      <c r="D1032" s="64">
        <v>43146</v>
      </c>
      <c r="E1032" s="65" t="s">
        <v>1771</v>
      </c>
      <c r="F1032" s="66" t="s">
        <v>150</v>
      </c>
      <c r="G1032" s="65" t="s">
        <v>3616</v>
      </c>
      <c r="H1032" s="67">
        <v>6682311334</v>
      </c>
      <c r="I1032" s="67">
        <v>6303188602</v>
      </c>
      <c r="J1032" s="66" t="s">
        <v>76</v>
      </c>
      <c r="K1032" s="66" t="s">
        <v>68</v>
      </c>
      <c r="L1032" s="62" t="s">
        <v>2981</v>
      </c>
      <c r="M1032" s="62" t="s">
        <v>1767</v>
      </c>
      <c r="N1032" s="68" t="s">
        <v>2998</v>
      </c>
      <c r="O1032" s="69" t="s">
        <v>2983</v>
      </c>
      <c r="P1032" s="65" t="s">
        <v>3190</v>
      </c>
      <c r="Q1032" s="65" t="s">
        <v>3704</v>
      </c>
      <c r="R1032" s="65" t="s">
        <v>3713</v>
      </c>
      <c r="S1032" s="65">
        <v>180124</v>
      </c>
      <c r="T1032" s="65" t="s">
        <v>3707</v>
      </c>
      <c r="U1032" s="70" t="s">
        <v>3645</v>
      </c>
      <c r="V1032" s="71">
        <v>8115</v>
      </c>
      <c r="W1032" s="72" t="s">
        <v>3741</v>
      </c>
      <c r="X1032" s="73">
        <v>43148.588194444441</v>
      </c>
      <c r="Y1032" s="74" t="s">
        <v>3742</v>
      </c>
      <c r="Z1032" s="74"/>
      <c r="AA1032" s="75">
        <f t="shared" si="15"/>
        <v>0.66</v>
      </c>
      <c r="AB1032" s="70" t="s">
        <v>3743</v>
      </c>
      <c r="AC1032" s="70" t="s">
        <v>111</v>
      </c>
      <c r="AD1032" s="70" t="s">
        <v>3744</v>
      </c>
      <c r="AE1032" s="70" t="s">
        <v>3650</v>
      </c>
      <c r="AF1032" s="76" t="s">
        <v>283</v>
      </c>
      <c r="AG1032" s="65" t="s">
        <v>2995</v>
      </c>
    </row>
    <row r="1033" spans="1:33" s="78" customFormat="1" ht="50.25" customHeight="1" x14ac:dyDescent="0.25">
      <c r="A1033" s="61" t="s">
        <v>2977</v>
      </c>
      <c r="B1033" s="62" t="s">
        <v>2978</v>
      </c>
      <c r="C1033" s="63" t="s">
        <v>3745</v>
      </c>
      <c r="D1033" s="64">
        <v>43146</v>
      </c>
      <c r="E1033" s="65" t="s">
        <v>1771</v>
      </c>
      <c r="F1033" s="66" t="s">
        <v>150</v>
      </c>
      <c r="G1033" s="65" t="s">
        <v>3616</v>
      </c>
      <c r="H1033" s="67">
        <v>3150000000</v>
      </c>
      <c r="I1033" s="67">
        <v>3150000000</v>
      </c>
      <c r="J1033" s="66" t="s">
        <v>76</v>
      </c>
      <c r="K1033" s="66" t="s">
        <v>68</v>
      </c>
      <c r="L1033" s="62" t="s">
        <v>2981</v>
      </c>
      <c r="M1033" s="62" t="s">
        <v>1767</v>
      </c>
      <c r="N1033" s="68" t="s">
        <v>2998</v>
      </c>
      <c r="O1033" s="69" t="s">
        <v>2983</v>
      </c>
      <c r="P1033" s="65" t="s">
        <v>3190</v>
      </c>
      <c r="Q1033" s="65" t="s">
        <v>3704</v>
      </c>
      <c r="R1033" s="65" t="s">
        <v>3746</v>
      </c>
      <c r="S1033" s="65">
        <v>180129</v>
      </c>
      <c r="T1033" s="65" t="s">
        <v>3707</v>
      </c>
      <c r="U1033" s="70" t="s">
        <v>3645</v>
      </c>
      <c r="V1033" s="71">
        <v>8120</v>
      </c>
      <c r="W1033" s="72" t="s">
        <v>3747</v>
      </c>
      <c r="X1033" s="73">
        <v>43148.645833333336</v>
      </c>
      <c r="Y1033" s="74"/>
      <c r="Z1033" s="74"/>
      <c r="AA1033" s="75">
        <f t="shared" si="15"/>
        <v>0.33</v>
      </c>
      <c r="AB1033" s="70"/>
      <c r="AC1033" s="70" t="s">
        <v>111</v>
      </c>
      <c r="AD1033" s="70" t="s">
        <v>3748</v>
      </c>
      <c r="AE1033" s="70" t="s">
        <v>3650</v>
      </c>
      <c r="AF1033" s="76" t="s">
        <v>283</v>
      </c>
      <c r="AG1033" s="65" t="s">
        <v>2995</v>
      </c>
    </row>
    <row r="1034" spans="1:33" s="78" customFormat="1" ht="50.25" customHeight="1" x14ac:dyDescent="0.25">
      <c r="A1034" s="61" t="s">
        <v>2977</v>
      </c>
      <c r="B1034" s="62" t="s">
        <v>2978</v>
      </c>
      <c r="C1034" s="63" t="s">
        <v>3749</v>
      </c>
      <c r="D1034" s="64">
        <v>43146</v>
      </c>
      <c r="E1034" s="65" t="s">
        <v>1771</v>
      </c>
      <c r="F1034" s="66" t="s">
        <v>150</v>
      </c>
      <c r="G1034" s="65" t="s">
        <v>3616</v>
      </c>
      <c r="H1034" s="67">
        <v>3150000000</v>
      </c>
      <c r="I1034" s="67">
        <v>3006063867</v>
      </c>
      <c r="J1034" s="66" t="s">
        <v>76</v>
      </c>
      <c r="K1034" s="66" t="s">
        <v>68</v>
      </c>
      <c r="L1034" s="62" t="s">
        <v>2981</v>
      </c>
      <c r="M1034" s="62" t="s">
        <v>1767</v>
      </c>
      <c r="N1034" s="68" t="s">
        <v>2998</v>
      </c>
      <c r="O1034" s="69" t="s">
        <v>2983</v>
      </c>
      <c r="P1034" s="65" t="s">
        <v>3190</v>
      </c>
      <c r="Q1034" s="65" t="s">
        <v>3704</v>
      </c>
      <c r="R1034" s="65" t="s">
        <v>3746</v>
      </c>
      <c r="S1034" s="65">
        <v>180129</v>
      </c>
      <c r="T1034" s="65" t="s">
        <v>3707</v>
      </c>
      <c r="U1034" s="70" t="s">
        <v>3645</v>
      </c>
      <c r="V1034" s="71">
        <v>8113</v>
      </c>
      <c r="W1034" s="72" t="s">
        <v>3750</v>
      </c>
      <c r="X1034" s="73">
        <v>43148.489583333336</v>
      </c>
      <c r="Y1034" s="74" t="s">
        <v>3751</v>
      </c>
      <c r="Z1034" s="74"/>
      <c r="AA1034" s="75">
        <f t="shared" si="15"/>
        <v>0.66</v>
      </c>
      <c r="AB1034" s="70" t="s">
        <v>3752</v>
      </c>
      <c r="AC1034" s="70" t="s">
        <v>111</v>
      </c>
      <c r="AD1034" s="70" t="s">
        <v>3753</v>
      </c>
      <c r="AE1034" s="70" t="s">
        <v>3650</v>
      </c>
      <c r="AF1034" s="76" t="s">
        <v>283</v>
      </c>
      <c r="AG1034" s="65" t="s">
        <v>2995</v>
      </c>
    </row>
    <row r="1035" spans="1:33" s="78" customFormat="1" ht="50.25" customHeight="1" x14ac:dyDescent="0.25">
      <c r="A1035" s="61" t="s">
        <v>2977</v>
      </c>
      <c r="B1035" s="62" t="s">
        <v>3754</v>
      </c>
      <c r="C1035" s="63" t="s">
        <v>3755</v>
      </c>
      <c r="D1035" s="64">
        <v>43251</v>
      </c>
      <c r="E1035" s="65" t="s">
        <v>145</v>
      </c>
      <c r="F1035" s="66" t="s">
        <v>150</v>
      </c>
      <c r="G1035" s="65" t="s">
        <v>3616</v>
      </c>
      <c r="H1035" s="67">
        <f>12290727837+252667551+174240000</f>
        <v>12717635388</v>
      </c>
      <c r="I1035" s="67">
        <v>2082635387</v>
      </c>
      <c r="J1035" s="66" t="s">
        <v>49</v>
      </c>
      <c r="K1035" s="66" t="s">
        <v>50</v>
      </c>
      <c r="L1035" s="62" t="s">
        <v>2981</v>
      </c>
      <c r="M1035" s="62" t="s">
        <v>1767</v>
      </c>
      <c r="N1035" s="68" t="s">
        <v>2998</v>
      </c>
      <c r="O1035" s="69" t="s">
        <v>2983</v>
      </c>
      <c r="P1035" s="65" t="s">
        <v>3009</v>
      </c>
      <c r="Q1035" s="65" t="s">
        <v>3642</v>
      </c>
      <c r="R1035" s="65" t="s">
        <v>3643</v>
      </c>
      <c r="S1035" s="65">
        <v>180125</v>
      </c>
      <c r="T1035" s="65" t="s">
        <v>3644</v>
      </c>
      <c r="U1035" s="70" t="s">
        <v>3645</v>
      </c>
      <c r="V1035" s="71">
        <v>8361</v>
      </c>
      <c r="W1035" s="72" t="s">
        <v>3756</v>
      </c>
      <c r="X1035" s="73">
        <v>43284.784722222219</v>
      </c>
      <c r="Y1035" s="74"/>
      <c r="Z1035" s="74"/>
      <c r="AA1035" s="75">
        <f t="shared" si="15"/>
        <v>0.33</v>
      </c>
      <c r="AB1035" s="70"/>
      <c r="AC1035" s="70" t="s">
        <v>111</v>
      </c>
      <c r="AD1035" s="70" t="s">
        <v>3757</v>
      </c>
      <c r="AE1035" s="70" t="s">
        <v>3758</v>
      </c>
      <c r="AF1035" s="76" t="s">
        <v>283</v>
      </c>
      <c r="AG1035" s="65" t="s">
        <v>2995</v>
      </c>
    </row>
    <row r="1036" spans="1:33" s="78" customFormat="1" ht="50.25" customHeight="1" x14ac:dyDescent="0.25">
      <c r="A1036" s="61" t="s">
        <v>2977</v>
      </c>
      <c r="B1036" s="62" t="s">
        <v>3759</v>
      </c>
      <c r="C1036" s="63" t="s">
        <v>3760</v>
      </c>
      <c r="D1036" s="64">
        <v>43251</v>
      </c>
      <c r="E1036" s="65" t="s">
        <v>145</v>
      </c>
      <c r="F1036" s="66" t="s">
        <v>150</v>
      </c>
      <c r="G1036" s="65" t="s">
        <v>3616</v>
      </c>
      <c r="H1036" s="67">
        <v>12717635388</v>
      </c>
      <c r="I1036" s="67">
        <v>2082635387</v>
      </c>
      <c r="J1036" s="66" t="s">
        <v>49</v>
      </c>
      <c r="K1036" s="66" t="s">
        <v>50</v>
      </c>
      <c r="L1036" s="62" t="s">
        <v>2981</v>
      </c>
      <c r="M1036" s="62" t="s">
        <v>1767</v>
      </c>
      <c r="N1036" s="68" t="s">
        <v>3654</v>
      </c>
      <c r="O1036" s="69" t="s">
        <v>2983</v>
      </c>
      <c r="P1036" s="65" t="s">
        <v>3009</v>
      </c>
      <c r="Q1036" s="65" t="s">
        <v>3655</v>
      </c>
      <c r="R1036" s="65" t="s">
        <v>3643</v>
      </c>
      <c r="S1036" s="65">
        <v>180126</v>
      </c>
      <c r="T1036" s="65" t="s">
        <v>3644</v>
      </c>
      <c r="U1036" s="70" t="s">
        <v>3645</v>
      </c>
      <c r="V1036" s="71">
        <v>8362</v>
      </c>
      <c r="W1036" s="72" t="s">
        <v>3761</v>
      </c>
      <c r="X1036" s="73">
        <v>43284.788888888892</v>
      </c>
      <c r="Y1036" s="74"/>
      <c r="Z1036" s="74"/>
      <c r="AA1036" s="75">
        <f t="shared" ref="AA1036:AA1099" si="16">+IF(AND(W1036="",X1036="",Y1036="",Z1036=""),"",IF(AND(W1036&lt;&gt;"",X1036="",Y1036="",Z1036=""),0%,IF(AND(W1036&lt;&gt;"",X1036&lt;&gt;"",Y1036="",Z1036=""),33%,IF(AND(W1036&lt;&gt;"",X1036&lt;&gt;"",Y1036&lt;&gt;"",Z1036=""),66%,IF(AND(W1036&lt;&gt;"",X1036&lt;&gt;"",Y1036&lt;&gt;"",Z1036&lt;&gt;""),100%,"Información incompleta")))))</f>
        <v>0.33</v>
      </c>
      <c r="AB1036" s="70"/>
      <c r="AC1036" s="70" t="s">
        <v>111</v>
      </c>
      <c r="AD1036" s="70" t="s">
        <v>3762</v>
      </c>
      <c r="AE1036" s="70" t="s">
        <v>3763</v>
      </c>
      <c r="AF1036" s="76" t="s">
        <v>283</v>
      </c>
      <c r="AG1036" s="65" t="s">
        <v>2995</v>
      </c>
    </row>
    <row r="1037" spans="1:33" s="78" customFormat="1" ht="50.25" customHeight="1" x14ac:dyDescent="0.25">
      <c r="A1037" s="61" t="s">
        <v>2977</v>
      </c>
      <c r="B1037" s="62" t="s">
        <v>3651</v>
      </c>
      <c r="C1037" s="63" t="s">
        <v>3764</v>
      </c>
      <c r="D1037" s="64">
        <v>43159</v>
      </c>
      <c r="E1037" s="65" t="s">
        <v>231</v>
      </c>
      <c r="F1037" s="66" t="s">
        <v>150</v>
      </c>
      <c r="G1037" s="65" t="s">
        <v>3616</v>
      </c>
      <c r="H1037" s="67">
        <v>7200000000</v>
      </c>
      <c r="I1037" s="67">
        <v>6612692084</v>
      </c>
      <c r="J1037" s="66" t="s">
        <v>49</v>
      </c>
      <c r="K1037" s="66" t="s">
        <v>2682</v>
      </c>
      <c r="L1037" s="62" t="s">
        <v>2981</v>
      </c>
      <c r="M1037" s="62" t="s">
        <v>1767</v>
      </c>
      <c r="N1037" s="68" t="s">
        <v>2998</v>
      </c>
      <c r="O1037" s="69" t="s">
        <v>2983</v>
      </c>
      <c r="P1037" s="65" t="s">
        <v>3009</v>
      </c>
      <c r="Q1037" s="65" t="s">
        <v>3642</v>
      </c>
      <c r="R1037" s="65" t="s">
        <v>3679</v>
      </c>
      <c r="S1037" s="65">
        <v>180126</v>
      </c>
      <c r="T1037" s="65" t="s">
        <v>3644</v>
      </c>
      <c r="U1037" s="70" t="s">
        <v>3645</v>
      </c>
      <c r="V1037" s="71">
        <v>8137</v>
      </c>
      <c r="W1037" s="72" t="s">
        <v>3765</v>
      </c>
      <c r="X1037" s="73">
        <v>43159.734027777777</v>
      </c>
      <c r="Y1037" s="74" t="s">
        <v>3766</v>
      </c>
      <c r="Z1037" s="74">
        <v>4600008119</v>
      </c>
      <c r="AA1037" s="75">
        <f t="shared" si="16"/>
        <v>1</v>
      </c>
      <c r="AB1037" s="70" t="s">
        <v>3767</v>
      </c>
      <c r="AC1037" s="70" t="s">
        <v>845</v>
      </c>
      <c r="AD1037" s="70" t="s">
        <v>3768</v>
      </c>
      <c r="AE1037" s="70" t="s">
        <v>3650</v>
      </c>
      <c r="AF1037" s="76" t="s">
        <v>283</v>
      </c>
      <c r="AG1037" s="65" t="s">
        <v>2995</v>
      </c>
    </row>
    <row r="1038" spans="1:33" s="78" customFormat="1" ht="50.25" customHeight="1" x14ac:dyDescent="0.25">
      <c r="A1038" s="61" t="s">
        <v>2977</v>
      </c>
      <c r="B1038" s="62" t="s">
        <v>2978</v>
      </c>
      <c r="C1038" s="63" t="s">
        <v>3769</v>
      </c>
      <c r="D1038" s="64">
        <v>43251</v>
      </c>
      <c r="E1038" s="65" t="s">
        <v>171</v>
      </c>
      <c r="F1038" s="66" t="s">
        <v>150</v>
      </c>
      <c r="G1038" s="65" t="s">
        <v>3616</v>
      </c>
      <c r="H1038" s="67">
        <v>3600000000</v>
      </c>
      <c r="I1038" s="67">
        <v>1080000000</v>
      </c>
      <c r="J1038" s="66" t="s">
        <v>49</v>
      </c>
      <c r="K1038" s="66" t="s">
        <v>50</v>
      </c>
      <c r="L1038" s="62" t="s">
        <v>2981</v>
      </c>
      <c r="M1038" s="62" t="s">
        <v>1767</v>
      </c>
      <c r="N1038" s="68" t="s">
        <v>2998</v>
      </c>
      <c r="O1038" s="69" t="s">
        <v>2983</v>
      </c>
      <c r="P1038" s="65" t="s">
        <v>3009</v>
      </c>
      <c r="Q1038" s="65" t="s">
        <v>3642</v>
      </c>
      <c r="R1038" s="65" t="s">
        <v>3679</v>
      </c>
      <c r="S1038" s="65">
        <v>180126</v>
      </c>
      <c r="T1038" s="65" t="s">
        <v>3644</v>
      </c>
      <c r="U1038" s="70" t="s">
        <v>3645</v>
      </c>
      <c r="V1038" s="71">
        <v>8377</v>
      </c>
      <c r="W1038" s="72" t="s">
        <v>3770</v>
      </c>
      <c r="X1038" s="73">
        <v>43284.78402777778</v>
      </c>
      <c r="Y1038" s="74"/>
      <c r="Z1038" s="74"/>
      <c r="AA1038" s="75">
        <f t="shared" si="16"/>
        <v>0.33</v>
      </c>
      <c r="AB1038" s="70"/>
      <c r="AC1038" s="70" t="s">
        <v>111</v>
      </c>
      <c r="AD1038" s="70" t="s">
        <v>3771</v>
      </c>
      <c r="AE1038" s="70" t="s">
        <v>3772</v>
      </c>
      <c r="AF1038" s="76" t="s">
        <v>283</v>
      </c>
      <c r="AG1038" s="65" t="s">
        <v>2995</v>
      </c>
    </row>
    <row r="1039" spans="1:33" s="78" customFormat="1" ht="50.25" customHeight="1" x14ac:dyDescent="0.25">
      <c r="A1039" s="61" t="s">
        <v>2977</v>
      </c>
      <c r="B1039" s="62" t="s">
        <v>2978</v>
      </c>
      <c r="C1039" s="63" t="s">
        <v>3773</v>
      </c>
      <c r="D1039" s="64">
        <v>43251</v>
      </c>
      <c r="E1039" s="65" t="s">
        <v>171</v>
      </c>
      <c r="F1039" s="66" t="s">
        <v>150</v>
      </c>
      <c r="G1039" s="65" t="s">
        <v>3616</v>
      </c>
      <c r="H1039" s="67">
        <v>7896891004</v>
      </c>
      <c r="I1039" s="67">
        <f>639378200+1683000000</f>
        <v>2322378200</v>
      </c>
      <c r="J1039" s="66" t="s">
        <v>49</v>
      </c>
      <c r="K1039" s="66" t="s">
        <v>50</v>
      </c>
      <c r="L1039" s="62" t="s">
        <v>2981</v>
      </c>
      <c r="M1039" s="62" t="s">
        <v>1767</v>
      </c>
      <c r="N1039" s="68" t="s">
        <v>3654</v>
      </c>
      <c r="O1039" s="69" t="s">
        <v>2983</v>
      </c>
      <c r="P1039" s="65" t="s">
        <v>3190</v>
      </c>
      <c r="Q1039" s="65" t="s">
        <v>3704</v>
      </c>
      <c r="R1039" s="65" t="s">
        <v>3705</v>
      </c>
      <c r="S1039" s="65" t="s">
        <v>3706</v>
      </c>
      <c r="T1039" s="65" t="s">
        <v>3707</v>
      </c>
      <c r="U1039" s="70" t="s">
        <v>3645</v>
      </c>
      <c r="V1039" s="71">
        <v>8401</v>
      </c>
      <c r="W1039" s="72" t="s">
        <v>3774</v>
      </c>
      <c r="X1039" s="73">
        <v>43286.722222222219</v>
      </c>
      <c r="Y1039" s="74"/>
      <c r="Z1039" s="74"/>
      <c r="AA1039" s="75">
        <f t="shared" si="16"/>
        <v>0.33</v>
      </c>
      <c r="AB1039" s="70"/>
      <c r="AC1039" s="70" t="s">
        <v>111</v>
      </c>
      <c r="AD1039" s="70" t="s">
        <v>3775</v>
      </c>
      <c r="AE1039" s="70" t="s">
        <v>3763</v>
      </c>
      <c r="AF1039" s="76" t="s">
        <v>283</v>
      </c>
      <c r="AG1039" s="65" t="s">
        <v>2995</v>
      </c>
    </row>
    <row r="1040" spans="1:33" s="78" customFormat="1" ht="50.25" customHeight="1" x14ac:dyDescent="0.25">
      <c r="A1040" s="61" t="s">
        <v>2977</v>
      </c>
      <c r="B1040" s="62" t="s">
        <v>2978</v>
      </c>
      <c r="C1040" s="63" t="s">
        <v>3776</v>
      </c>
      <c r="D1040" s="64">
        <v>43251</v>
      </c>
      <c r="E1040" s="65" t="s">
        <v>171</v>
      </c>
      <c r="F1040" s="66" t="s">
        <v>150</v>
      </c>
      <c r="G1040" s="65" t="s">
        <v>3616</v>
      </c>
      <c r="H1040" s="67">
        <v>8854205938</v>
      </c>
      <c r="I1040" s="67">
        <v>2393707864</v>
      </c>
      <c r="J1040" s="66" t="s">
        <v>49</v>
      </c>
      <c r="K1040" s="66" t="s">
        <v>50</v>
      </c>
      <c r="L1040" s="62" t="s">
        <v>2981</v>
      </c>
      <c r="M1040" s="62" t="s">
        <v>1767</v>
      </c>
      <c r="N1040" s="68" t="s">
        <v>3661</v>
      </c>
      <c r="O1040" s="69" t="s">
        <v>2983</v>
      </c>
      <c r="P1040" s="65" t="s">
        <v>3190</v>
      </c>
      <c r="Q1040" s="65" t="s">
        <v>3724</v>
      </c>
      <c r="R1040" s="65" t="s">
        <v>3713</v>
      </c>
      <c r="S1040" s="65">
        <v>180124</v>
      </c>
      <c r="T1040" s="65" t="s">
        <v>3707</v>
      </c>
      <c r="U1040" s="70" t="s">
        <v>3645</v>
      </c>
      <c r="V1040" s="71">
        <v>8366</v>
      </c>
      <c r="W1040" s="72" t="s">
        <v>3777</v>
      </c>
      <c r="X1040" s="73">
        <v>43284.774305555555</v>
      </c>
      <c r="Y1040" s="74"/>
      <c r="Z1040" s="74"/>
      <c r="AA1040" s="75">
        <f t="shared" si="16"/>
        <v>0.33</v>
      </c>
      <c r="AB1040" s="70"/>
      <c r="AC1040" s="70" t="s">
        <v>111</v>
      </c>
      <c r="AD1040" s="70" t="s">
        <v>3778</v>
      </c>
      <c r="AE1040" s="70" t="s">
        <v>3779</v>
      </c>
      <c r="AF1040" s="76" t="s">
        <v>283</v>
      </c>
      <c r="AG1040" s="65" t="s">
        <v>2995</v>
      </c>
    </row>
    <row r="1041" spans="1:33" s="78" customFormat="1" ht="50.25" customHeight="1" x14ac:dyDescent="0.25">
      <c r="A1041" s="61" t="s">
        <v>2977</v>
      </c>
      <c r="B1041" s="62" t="s">
        <v>2978</v>
      </c>
      <c r="C1041" s="63" t="s">
        <v>3780</v>
      </c>
      <c r="D1041" s="64">
        <v>43251</v>
      </c>
      <c r="E1041" s="65" t="s">
        <v>171</v>
      </c>
      <c r="F1041" s="66" t="s">
        <v>150</v>
      </c>
      <c r="G1041" s="65" t="s">
        <v>3616</v>
      </c>
      <c r="H1041" s="67">
        <v>7800911263</v>
      </c>
      <c r="I1041" s="67">
        <f>584182253+1795500000</f>
        <v>2379682253</v>
      </c>
      <c r="J1041" s="66" t="s">
        <v>49</v>
      </c>
      <c r="K1041" s="66" t="s">
        <v>50</v>
      </c>
      <c r="L1041" s="62" t="s">
        <v>2981</v>
      </c>
      <c r="M1041" s="62" t="s">
        <v>1767</v>
      </c>
      <c r="N1041" s="68" t="s">
        <v>3781</v>
      </c>
      <c r="O1041" s="69" t="s">
        <v>2983</v>
      </c>
      <c r="P1041" s="65" t="s">
        <v>3190</v>
      </c>
      <c r="Q1041" s="65" t="s">
        <v>3730</v>
      </c>
      <c r="R1041" s="65" t="s">
        <v>3705</v>
      </c>
      <c r="S1041" s="65" t="s">
        <v>3706</v>
      </c>
      <c r="T1041" s="65" t="s">
        <v>3707</v>
      </c>
      <c r="U1041" s="70" t="s">
        <v>3645</v>
      </c>
      <c r="V1041" s="71">
        <v>8283</v>
      </c>
      <c r="W1041" s="72" t="s">
        <v>3782</v>
      </c>
      <c r="X1041" s="73">
        <v>43284.772916666669</v>
      </c>
      <c r="Y1041" s="74"/>
      <c r="Z1041" s="74"/>
      <c r="AA1041" s="75">
        <f t="shared" si="16"/>
        <v>0.33</v>
      </c>
      <c r="AB1041" s="70"/>
      <c r="AC1041" s="70" t="s">
        <v>111</v>
      </c>
      <c r="AD1041" s="70" t="s">
        <v>3783</v>
      </c>
      <c r="AE1041" s="70" t="s">
        <v>3784</v>
      </c>
      <c r="AF1041" s="76" t="s">
        <v>283</v>
      </c>
      <c r="AG1041" s="65" t="s">
        <v>2995</v>
      </c>
    </row>
    <row r="1042" spans="1:33" s="78" customFormat="1" ht="50.25" customHeight="1" x14ac:dyDescent="0.25">
      <c r="A1042" s="61" t="s">
        <v>2977</v>
      </c>
      <c r="B1042" s="62" t="s">
        <v>2978</v>
      </c>
      <c r="C1042" s="63" t="s">
        <v>3785</v>
      </c>
      <c r="D1042" s="64">
        <v>43251</v>
      </c>
      <c r="E1042" s="65" t="s">
        <v>171</v>
      </c>
      <c r="F1042" s="66" t="s">
        <v>150</v>
      </c>
      <c r="G1042" s="65" t="s">
        <v>3616</v>
      </c>
      <c r="H1042" s="67">
        <v>3150000000</v>
      </c>
      <c r="I1042" s="67">
        <v>535500000</v>
      </c>
      <c r="J1042" s="66" t="s">
        <v>49</v>
      </c>
      <c r="K1042" s="66" t="s">
        <v>50</v>
      </c>
      <c r="L1042" s="62" t="s">
        <v>2981</v>
      </c>
      <c r="M1042" s="62" t="s">
        <v>1767</v>
      </c>
      <c r="N1042" s="68" t="s">
        <v>2998</v>
      </c>
      <c r="O1042" s="69" t="s">
        <v>2983</v>
      </c>
      <c r="P1042" s="65" t="s">
        <v>3190</v>
      </c>
      <c r="Q1042" s="65" t="s">
        <v>3704</v>
      </c>
      <c r="R1042" s="65" t="s">
        <v>3746</v>
      </c>
      <c r="S1042" s="65">
        <v>180129</v>
      </c>
      <c r="T1042" s="65" t="s">
        <v>3707</v>
      </c>
      <c r="U1042" s="70" t="s">
        <v>3645</v>
      </c>
      <c r="V1042" s="71">
        <v>8369</v>
      </c>
      <c r="W1042" s="72" t="s">
        <v>3786</v>
      </c>
      <c r="X1042" s="73">
        <v>43285.476388888892</v>
      </c>
      <c r="Y1042" s="74"/>
      <c r="Z1042" s="74"/>
      <c r="AA1042" s="75">
        <f t="shared" si="16"/>
        <v>0.33</v>
      </c>
      <c r="AB1042" s="70"/>
      <c r="AC1042" s="70" t="s">
        <v>111</v>
      </c>
      <c r="AD1042" s="70" t="s">
        <v>3787</v>
      </c>
      <c r="AE1042" s="70" t="s">
        <v>3788</v>
      </c>
      <c r="AF1042" s="76" t="s">
        <v>283</v>
      </c>
      <c r="AG1042" s="65" t="s">
        <v>2995</v>
      </c>
    </row>
    <row r="1043" spans="1:33" s="78" customFormat="1" ht="50.25" customHeight="1" x14ac:dyDescent="0.25">
      <c r="A1043" s="61" t="s">
        <v>2977</v>
      </c>
      <c r="B1043" s="62" t="s">
        <v>2978</v>
      </c>
      <c r="C1043" s="63" t="s">
        <v>3789</v>
      </c>
      <c r="D1043" s="64">
        <v>43251</v>
      </c>
      <c r="E1043" s="65" t="s">
        <v>171</v>
      </c>
      <c r="F1043" s="66" t="s">
        <v>150</v>
      </c>
      <c r="G1043" s="65" t="s">
        <v>3616</v>
      </c>
      <c r="H1043" s="67">
        <v>3150000000</v>
      </c>
      <c r="I1043" s="67">
        <v>573000000</v>
      </c>
      <c r="J1043" s="66" t="s">
        <v>49</v>
      </c>
      <c r="K1043" s="66" t="s">
        <v>50</v>
      </c>
      <c r="L1043" s="62" t="s">
        <v>2981</v>
      </c>
      <c r="M1043" s="62" t="s">
        <v>1767</v>
      </c>
      <c r="N1043" s="68" t="s">
        <v>2998</v>
      </c>
      <c r="O1043" s="69" t="s">
        <v>2983</v>
      </c>
      <c r="P1043" s="65" t="s">
        <v>3190</v>
      </c>
      <c r="Q1043" s="65" t="s">
        <v>3704</v>
      </c>
      <c r="R1043" s="65" t="s">
        <v>3746</v>
      </c>
      <c r="S1043" s="65">
        <v>180129</v>
      </c>
      <c r="T1043" s="65" t="s">
        <v>3707</v>
      </c>
      <c r="U1043" s="70" t="s">
        <v>3645</v>
      </c>
      <c r="V1043" s="71">
        <v>8373</v>
      </c>
      <c r="W1043" s="72" t="s">
        <v>3790</v>
      </c>
      <c r="X1043" s="73">
        <v>43284.723611111112</v>
      </c>
      <c r="Y1043" s="74"/>
      <c r="Z1043" s="74"/>
      <c r="AA1043" s="75">
        <f t="shared" si="16"/>
        <v>0.33</v>
      </c>
      <c r="AB1043" s="70"/>
      <c r="AC1043" s="70" t="s">
        <v>111</v>
      </c>
      <c r="AD1043" s="70" t="s">
        <v>3791</v>
      </c>
      <c r="AE1043" s="70" t="s">
        <v>3792</v>
      </c>
      <c r="AF1043" s="76" t="s">
        <v>283</v>
      </c>
      <c r="AG1043" s="65" t="s">
        <v>2995</v>
      </c>
    </row>
    <row r="1044" spans="1:33" s="78" customFormat="1" ht="50.25" customHeight="1" x14ac:dyDescent="0.25">
      <c r="A1044" s="61" t="s">
        <v>2977</v>
      </c>
      <c r="B1044" s="62" t="s">
        <v>2978</v>
      </c>
      <c r="C1044" s="63" t="s">
        <v>3793</v>
      </c>
      <c r="D1044" s="64">
        <v>43251</v>
      </c>
      <c r="E1044" s="65" t="s">
        <v>171</v>
      </c>
      <c r="F1044" s="66" t="s">
        <v>150</v>
      </c>
      <c r="G1044" s="65" t="s">
        <v>3616</v>
      </c>
      <c r="H1044" s="67">
        <v>3150000000</v>
      </c>
      <c r="I1044" s="67">
        <v>543000000</v>
      </c>
      <c r="J1044" s="66" t="s">
        <v>49</v>
      </c>
      <c r="K1044" s="66" t="s">
        <v>50</v>
      </c>
      <c r="L1044" s="62" t="s">
        <v>2981</v>
      </c>
      <c r="M1044" s="62" t="s">
        <v>1767</v>
      </c>
      <c r="N1044" s="68" t="s">
        <v>2998</v>
      </c>
      <c r="O1044" s="69" t="s">
        <v>2983</v>
      </c>
      <c r="P1044" s="65" t="s">
        <v>3190</v>
      </c>
      <c r="Q1044" s="65" t="s">
        <v>3704</v>
      </c>
      <c r="R1044" s="65" t="s">
        <v>3746</v>
      </c>
      <c r="S1044" s="65">
        <v>180129</v>
      </c>
      <c r="T1044" s="65" t="s">
        <v>3707</v>
      </c>
      <c r="U1044" s="70" t="s">
        <v>3645</v>
      </c>
      <c r="V1044" s="71">
        <v>8367</v>
      </c>
      <c r="W1044" s="72" t="s">
        <v>3794</v>
      </c>
      <c r="X1044" s="73">
        <v>43284.773611111108</v>
      </c>
      <c r="Y1044" s="74"/>
      <c r="Z1044" s="74"/>
      <c r="AA1044" s="75">
        <f t="shared" si="16"/>
        <v>0.33</v>
      </c>
      <c r="AB1044" s="70"/>
      <c r="AC1044" s="70" t="s">
        <v>111</v>
      </c>
      <c r="AD1044" s="70" t="s">
        <v>3795</v>
      </c>
      <c r="AE1044" s="70" t="s">
        <v>3788</v>
      </c>
      <c r="AF1044" s="76" t="s">
        <v>283</v>
      </c>
      <c r="AG1044" s="65" t="s">
        <v>2995</v>
      </c>
    </row>
    <row r="1045" spans="1:33" s="78" customFormat="1" ht="50.25" customHeight="1" x14ac:dyDescent="0.25">
      <c r="A1045" s="61" t="s">
        <v>2977</v>
      </c>
      <c r="B1045" s="62" t="s">
        <v>2978</v>
      </c>
      <c r="C1045" s="63" t="s">
        <v>3796</v>
      </c>
      <c r="D1045" s="64">
        <v>43344</v>
      </c>
      <c r="E1045" s="65" t="s">
        <v>918</v>
      </c>
      <c r="F1045" s="66" t="s">
        <v>150</v>
      </c>
      <c r="G1045" s="65" t="s">
        <v>3797</v>
      </c>
      <c r="H1045" s="67">
        <v>1659609563</v>
      </c>
      <c r="I1045" s="67">
        <v>1659609563</v>
      </c>
      <c r="J1045" s="66" t="s">
        <v>76</v>
      </c>
      <c r="K1045" s="66" t="s">
        <v>68</v>
      </c>
      <c r="L1045" s="62" t="s">
        <v>2981</v>
      </c>
      <c r="M1045" s="62" t="s">
        <v>1767</v>
      </c>
      <c r="N1045" s="68" t="s">
        <v>2998</v>
      </c>
      <c r="O1045" s="69" t="s">
        <v>2983</v>
      </c>
      <c r="P1045" s="65" t="s">
        <v>3190</v>
      </c>
      <c r="Q1045" s="65" t="s">
        <v>3459</v>
      </c>
      <c r="R1045" s="65" t="s">
        <v>3798</v>
      </c>
      <c r="S1045" s="65"/>
      <c r="T1045" s="65" t="s">
        <v>3799</v>
      </c>
      <c r="U1045" s="70" t="s">
        <v>3800</v>
      </c>
      <c r="V1045" s="71"/>
      <c r="W1045" s="72"/>
      <c r="X1045" s="73"/>
      <c r="Y1045" s="74"/>
      <c r="Z1045" s="74"/>
      <c r="AA1045" s="75" t="str">
        <f t="shared" si="16"/>
        <v/>
      </c>
      <c r="AB1045" s="70"/>
      <c r="AC1045" s="70"/>
      <c r="AD1045" s="70"/>
      <c r="AE1045" s="70" t="s">
        <v>3801</v>
      </c>
      <c r="AF1045" s="76" t="s">
        <v>283</v>
      </c>
      <c r="AG1045" s="65" t="s">
        <v>2995</v>
      </c>
    </row>
    <row r="1046" spans="1:33" s="78" customFormat="1" ht="50.25" customHeight="1" x14ac:dyDescent="0.25">
      <c r="A1046" s="61" t="s">
        <v>2977</v>
      </c>
      <c r="B1046" s="62">
        <v>81101510</v>
      </c>
      <c r="C1046" s="63" t="s">
        <v>3802</v>
      </c>
      <c r="D1046" s="64">
        <v>43344</v>
      </c>
      <c r="E1046" s="65" t="s">
        <v>918</v>
      </c>
      <c r="F1046" s="66" t="s">
        <v>1126</v>
      </c>
      <c r="G1046" s="65" t="s">
        <v>3797</v>
      </c>
      <c r="H1046" s="67">
        <v>184401062</v>
      </c>
      <c r="I1046" s="67">
        <v>184401062</v>
      </c>
      <c r="J1046" s="66" t="s">
        <v>76</v>
      </c>
      <c r="K1046" s="66" t="s">
        <v>68</v>
      </c>
      <c r="L1046" s="62" t="s">
        <v>2981</v>
      </c>
      <c r="M1046" s="62" t="s">
        <v>1767</v>
      </c>
      <c r="N1046" s="68" t="s">
        <v>2998</v>
      </c>
      <c r="O1046" s="69" t="s">
        <v>2983</v>
      </c>
      <c r="P1046" s="65" t="s">
        <v>3190</v>
      </c>
      <c r="Q1046" s="65" t="s">
        <v>3459</v>
      </c>
      <c r="R1046" s="65" t="s">
        <v>3798</v>
      </c>
      <c r="S1046" s="65"/>
      <c r="T1046" s="65" t="s">
        <v>3799</v>
      </c>
      <c r="U1046" s="70" t="s">
        <v>3800</v>
      </c>
      <c r="V1046" s="71"/>
      <c r="W1046" s="72"/>
      <c r="X1046" s="73"/>
      <c r="Y1046" s="74"/>
      <c r="Z1046" s="74"/>
      <c r="AA1046" s="75" t="str">
        <f t="shared" si="16"/>
        <v/>
      </c>
      <c r="AB1046" s="70"/>
      <c r="AC1046" s="70"/>
      <c r="AD1046" s="70"/>
      <c r="AE1046" s="70" t="s">
        <v>3350</v>
      </c>
      <c r="AF1046" s="76" t="s">
        <v>63</v>
      </c>
      <c r="AG1046" s="65" t="s">
        <v>3007</v>
      </c>
    </row>
    <row r="1047" spans="1:33" s="78" customFormat="1" ht="50.25" customHeight="1" x14ac:dyDescent="0.25">
      <c r="A1047" s="61" t="s">
        <v>2977</v>
      </c>
      <c r="B1047" s="62" t="s">
        <v>2978</v>
      </c>
      <c r="C1047" s="63" t="s">
        <v>3803</v>
      </c>
      <c r="D1047" s="64">
        <v>43344</v>
      </c>
      <c r="E1047" s="65" t="s">
        <v>918</v>
      </c>
      <c r="F1047" s="66" t="s">
        <v>150</v>
      </c>
      <c r="G1047" s="65" t="s">
        <v>3797</v>
      </c>
      <c r="H1047" s="67">
        <v>1656000000</v>
      </c>
      <c r="I1047" s="67">
        <v>1656000000</v>
      </c>
      <c r="J1047" s="66" t="s">
        <v>76</v>
      </c>
      <c r="K1047" s="66" t="s">
        <v>68</v>
      </c>
      <c r="L1047" s="62" t="s">
        <v>2981</v>
      </c>
      <c r="M1047" s="62" t="s">
        <v>1767</v>
      </c>
      <c r="N1047" s="68" t="s">
        <v>2998</v>
      </c>
      <c r="O1047" s="69" t="s">
        <v>2983</v>
      </c>
      <c r="P1047" s="65" t="s">
        <v>3190</v>
      </c>
      <c r="Q1047" s="65" t="s">
        <v>3459</v>
      </c>
      <c r="R1047" s="65" t="s">
        <v>3798</v>
      </c>
      <c r="S1047" s="65"/>
      <c r="T1047" s="65" t="s">
        <v>3707</v>
      </c>
      <c r="U1047" s="70" t="s">
        <v>3800</v>
      </c>
      <c r="V1047" s="71"/>
      <c r="W1047" s="72"/>
      <c r="X1047" s="73"/>
      <c r="Y1047" s="74"/>
      <c r="Z1047" s="74"/>
      <c r="AA1047" s="75" t="str">
        <f t="shared" si="16"/>
        <v/>
      </c>
      <c r="AB1047" s="70"/>
      <c r="AC1047" s="70"/>
      <c r="AD1047" s="70"/>
      <c r="AE1047" s="70" t="s">
        <v>3801</v>
      </c>
      <c r="AF1047" s="76" t="s">
        <v>283</v>
      </c>
      <c r="AG1047" s="65" t="s">
        <v>2995</v>
      </c>
    </row>
    <row r="1048" spans="1:33" s="78" customFormat="1" ht="50.25" customHeight="1" x14ac:dyDescent="0.25">
      <c r="A1048" s="61" t="s">
        <v>2977</v>
      </c>
      <c r="B1048" s="62">
        <v>81101510</v>
      </c>
      <c r="C1048" s="63" t="s">
        <v>3804</v>
      </c>
      <c r="D1048" s="64">
        <v>43344</v>
      </c>
      <c r="E1048" s="65" t="s">
        <v>918</v>
      </c>
      <c r="F1048" s="66" t="s">
        <v>1126</v>
      </c>
      <c r="G1048" s="65" t="s">
        <v>3797</v>
      </c>
      <c r="H1048" s="67">
        <v>184000000</v>
      </c>
      <c r="I1048" s="67">
        <v>184000000</v>
      </c>
      <c r="J1048" s="66" t="s">
        <v>76</v>
      </c>
      <c r="K1048" s="66" t="s">
        <v>68</v>
      </c>
      <c r="L1048" s="62" t="s">
        <v>2981</v>
      </c>
      <c r="M1048" s="62" t="s">
        <v>1767</v>
      </c>
      <c r="N1048" s="68" t="s">
        <v>2998</v>
      </c>
      <c r="O1048" s="69" t="s">
        <v>2983</v>
      </c>
      <c r="P1048" s="65" t="s">
        <v>3190</v>
      </c>
      <c r="Q1048" s="65" t="s">
        <v>3459</v>
      </c>
      <c r="R1048" s="65" t="s">
        <v>3798</v>
      </c>
      <c r="S1048" s="65"/>
      <c r="T1048" s="65" t="s">
        <v>3707</v>
      </c>
      <c r="U1048" s="70" t="s">
        <v>3800</v>
      </c>
      <c r="V1048" s="71"/>
      <c r="W1048" s="72"/>
      <c r="X1048" s="73"/>
      <c r="Y1048" s="74"/>
      <c r="Z1048" s="74"/>
      <c r="AA1048" s="75" t="str">
        <f t="shared" si="16"/>
        <v/>
      </c>
      <c r="AB1048" s="70"/>
      <c r="AC1048" s="70"/>
      <c r="AD1048" s="70"/>
      <c r="AE1048" s="70" t="s">
        <v>3350</v>
      </c>
      <c r="AF1048" s="76" t="s">
        <v>63</v>
      </c>
      <c r="AG1048" s="65" t="s">
        <v>3007</v>
      </c>
    </row>
    <row r="1049" spans="1:33" s="78" customFormat="1" ht="50.25" customHeight="1" x14ac:dyDescent="0.25">
      <c r="A1049" s="61" t="s">
        <v>2977</v>
      </c>
      <c r="B1049" s="62" t="s">
        <v>2978</v>
      </c>
      <c r="C1049" s="63" t="s">
        <v>3805</v>
      </c>
      <c r="D1049" s="64">
        <v>43344</v>
      </c>
      <c r="E1049" s="65" t="s">
        <v>918</v>
      </c>
      <c r="F1049" s="66" t="s">
        <v>150</v>
      </c>
      <c r="G1049" s="65" t="s">
        <v>3797</v>
      </c>
      <c r="H1049" s="67">
        <v>1656000000</v>
      </c>
      <c r="I1049" s="67">
        <v>1656000000</v>
      </c>
      <c r="J1049" s="66" t="s">
        <v>76</v>
      </c>
      <c r="K1049" s="66" t="s">
        <v>68</v>
      </c>
      <c r="L1049" s="62" t="s">
        <v>2981</v>
      </c>
      <c r="M1049" s="62" t="s">
        <v>1767</v>
      </c>
      <c r="N1049" s="68" t="s">
        <v>2998</v>
      </c>
      <c r="O1049" s="69" t="s">
        <v>2983</v>
      </c>
      <c r="P1049" s="65" t="s">
        <v>3190</v>
      </c>
      <c r="Q1049" s="65" t="s">
        <v>3459</v>
      </c>
      <c r="R1049" s="65" t="s">
        <v>3798</v>
      </c>
      <c r="S1049" s="65"/>
      <c r="T1049" s="65" t="s">
        <v>3799</v>
      </c>
      <c r="U1049" s="70" t="s">
        <v>3800</v>
      </c>
      <c r="V1049" s="71"/>
      <c r="W1049" s="72"/>
      <c r="X1049" s="73"/>
      <c r="Y1049" s="74"/>
      <c r="Z1049" s="74"/>
      <c r="AA1049" s="75" t="str">
        <f t="shared" si="16"/>
        <v/>
      </c>
      <c r="AB1049" s="70"/>
      <c r="AC1049" s="70"/>
      <c r="AD1049" s="70"/>
      <c r="AE1049" s="70" t="s">
        <v>3801</v>
      </c>
      <c r="AF1049" s="76" t="s">
        <v>283</v>
      </c>
      <c r="AG1049" s="65" t="s">
        <v>2995</v>
      </c>
    </row>
    <row r="1050" spans="1:33" s="78" customFormat="1" ht="50.25" customHeight="1" x14ac:dyDescent="0.25">
      <c r="A1050" s="61" t="s">
        <v>2977</v>
      </c>
      <c r="B1050" s="62">
        <v>81101510</v>
      </c>
      <c r="C1050" s="63" t="s">
        <v>3806</v>
      </c>
      <c r="D1050" s="64">
        <v>43344</v>
      </c>
      <c r="E1050" s="65" t="s">
        <v>918</v>
      </c>
      <c r="F1050" s="66" t="s">
        <v>1126</v>
      </c>
      <c r="G1050" s="65" t="s">
        <v>3797</v>
      </c>
      <c r="H1050" s="67">
        <v>184000000</v>
      </c>
      <c r="I1050" s="67">
        <v>184000000</v>
      </c>
      <c r="J1050" s="66" t="s">
        <v>76</v>
      </c>
      <c r="K1050" s="66" t="s">
        <v>68</v>
      </c>
      <c r="L1050" s="62" t="s">
        <v>2981</v>
      </c>
      <c r="M1050" s="62" t="s">
        <v>1767</v>
      </c>
      <c r="N1050" s="68" t="s">
        <v>2998</v>
      </c>
      <c r="O1050" s="69" t="s">
        <v>2983</v>
      </c>
      <c r="P1050" s="65" t="s">
        <v>3190</v>
      </c>
      <c r="Q1050" s="65" t="s">
        <v>3459</v>
      </c>
      <c r="R1050" s="65" t="s">
        <v>3798</v>
      </c>
      <c r="S1050" s="65"/>
      <c r="T1050" s="65" t="s">
        <v>3799</v>
      </c>
      <c r="U1050" s="70" t="s">
        <v>3800</v>
      </c>
      <c r="V1050" s="71"/>
      <c r="W1050" s="72"/>
      <c r="X1050" s="73"/>
      <c r="Y1050" s="74"/>
      <c r="Z1050" s="74"/>
      <c r="AA1050" s="75" t="str">
        <f t="shared" si="16"/>
        <v/>
      </c>
      <c r="AB1050" s="70"/>
      <c r="AC1050" s="70"/>
      <c r="AD1050" s="70"/>
      <c r="AE1050" s="70" t="s">
        <v>3350</v>
      </c>
      <c r="AF1050" s="76" t="s">
        <v>63</v>
      </c>
      <c r="AG1050" s="65" t="s">
        <v>3007</v>
      </c>
    </row>
    <row r="1051" spans="1:33" s="78" customFormat="1" ht="50.25" customHeight="1" x14ac:dyDescent="0.25">
      <c r="A1051" s="61" t="s">
        <v>2977</v>
      </c>
      <c r="B1051" s="62" t="s">
        <v>2978</v>
      </c>
      <c r="C1051" s="63" t="s">
        <v>3807</v>
      </c>
      <c r="D1051" s="64">
        <v>43344</v>
      </c>
      <c r="E1051" s="65" t="s">
        <v>918</v>
      </c>
      <c r="F1051" s="66" t="s">
        <v>150</v>
      </c>
      <c r="G1051" s="65" t="s">
        <v>3797</v>
      </c>
      <c r="H1051" s="67">
        <v>1656000000</v>
      </c>
      <c r="I1051" s="67">
        <v>1656000000</v>
      </c>
      <c r="J1051" s="66" t="s">
        <v>76</v>
      </c>
      <c r="K1051" s="66" t="s">
        <v>68</v>
      </c>
      <c r="L1051" s="62" t="s">
        <v>2981</v>
      </c>
      <c r="M1051" s="62" t="s">
        <v>1767</v>
      </c>
      <c r="N1051" s="68" t="s">
        <v>2998</v>
      </c>
      <c r="O1051" s="69" t="s">
        <v>2983</v>
      </c>
      <c r="P1051" s="65" t="s">
        <v>3190</v>
      </c>
      <c r="Q1051" s="65" t="s">
        <v>3459</v>
      </c>
      <c r="R1051" s="65" t="s">
        <v>3798</v>
      </c>
      <c r="S1051" s="65"/>
      <c r="T1051" s="65" t="s">
        <v>3707</v>
      </c>
      <c r="U1051" s="70" t="s">
        <v>3800</v>
      </c>
      <c r="V1051" s="71"/>
      <c r="W1051" s="72"/>
      <c r="X1051" s="73"/>
      <c r="Y1051" s="74"/>
      <c r="Z1051" s="74"/>
      <c r="AA1051" s="75" t="str">
        <f t="shared" si="16"/>
        <v/>
      </c>
      <c r="AB1051" s="70"/>
      <c r="AC1051" s="70"/>
      <c r="AD1051" s="70"/>
      <c r="AE1051" s="70" t="s">
        <v>3801</v>
      </c>
      <c r="AF1051" s="76" t="s">
        <v>283</v>
      </c>
      <c r="AG1051" s="65" t="s">
        <v>2995</v>
      </c>
    </row>
    <row r="1052" spans="1:33" s="78" customFormat="1" ht="50.25" customHeight="1" x14ac:dyDescent="0.25">
      <c r="A1052" s="61" t="s">
        <v>2977</v>
      </c>
      <c r="B1052" s="62">
        <v>81101510</v>
      </c>
      <c r="C1052" s="63" t="s">
        <v>3808</v>
      </c>
      <c r="D1052" s="64">
        <v>43344</v>
      </c>
      <c r="E1052" s="65" t="s">
        <v>918</v>
      </c>
      <c r="F1052" s="66" t="s">
        <v>1126</v>
      </c>
      <c r="G1052" s="65" t="s">
        <v>3797</v>
      </c>
      <c r="H1052" s="67">
        <v>184000000</v>
      </c>
      <c r="I1052" s="67">
        <v>184000000</v>
      </c>
      <c r="J1052" s="66" t="s">
        <v>76</v>
      </c>
      <c r="K1052" s="66" t="s">
        <v>68</v>
      </c>
      <c r="L1052" s="62" t="s">
        <v>2981</v>
      </c>
      <c r="M1052" s="62" t="s">
        <v>1767</v>
      </c>
      <c r="N1052" s="68" t="s">
        <v>2998</v>
      </c>
      <c r="O1052" s="69" t="s">
        <v>2983</v>
      </c>
      <c r="P1052" s="65" t="s">
        <v>3190</v>
      </c>
      <c r="Q1052" s="65" t="s">
        <v>3459</v>
      </c>
      <c r="R1052" s="65" t="s">
        <v>3798</v>
      </c>
      <c r="S1052" s="65"/>
      <c r="T1052" s="65" t="s">
        <v>3707</v>
      </c>
      <c r="U1052" s="70" t="s">
        <v>3800</v>
      </c>
      <c r="V1052" s="71"/>
      <c r="W1052" s="72"/>
      <c r="X1052" s="73"/>
      <c r="Y1052" s="74"/>
      <c r="Z1052" s="74"/>
      <c r="AA1052" s="75" t="str">
        <f t="shared" si="16"/>
        <v/>
      </c>
      <c r="AB1052" s="70"/>
      <c r="AC1052" s="70"/>
      <c r="AD1052" s="70"/>
      <c r="AE1052" s="70" t="s">
        <v>3350</v>
      </c>
      <c r="AF1052" s="76" t="s">
        <v>63</v>
      </c>
      <c r="AG1052" s="65" t="s">
        <v>3007</v>
      </c>
    </row>
    <row r="1053" spans="1:33" s="78" customFormat="1" ht="50.25" customHeight="1" x14ac:dyDescent="0.25">
      <c r="A1053" s="61" t="s">
        <v>2977</v>
      </c>
      <c r="B1053" s="62" t="s">
        <v>2978</v>
      </c>
      <c r="C1053" s="63" t="s">
        <v>3809</v>
      </c>
      <c r="D1053" s="64">
        <v>43344</v>
      </c>
      <c r="E1053" s="65" t="s">
        <v>918</v>
      </c>
      <c r="F1053" s="66" t="s">
        <v>150</v>
      </c>
      <c r="G1053" s="65" t="s">
        <v>3797</v>
      </c>
      <c r="H1053" s="67">
        <v>1656000000</v>
      </c>
      <c r="I1053" s="67">
        <v>1656000000</v>
      </c>
      <c r="J1053" s="66" t="s">
        <v>76</v>
      </c>
      <c r="K1053" s="66" t="s">
        <v>68</v>
      </c>
      <c r="L1053" s="62" t="s">
        <v>2981</v>
      </c>
      <c r="M1053" s="62" t="s">
        <v>1767</v>
      </c>
      <c r="N1053" s="68" t="s">
        <v>2998</v>
      </c>
      <c r="O1053" s="69" t="s">
        <v>2983</v>
      </c>
      <c r="P1053" s="65" t="s">
        <v>3190</v>
      </c>
      <c r="Q1053" s="65" t="s">
        <v>3459</v>
      </c>
      <c r="R1053" s="65" t="s">
        <v>3798</v>
      </c>
      <c r="S1053" s="65"/>
      <c r="T1053" s="65" t="s">
        <v>3799</v>
      </c>
      <c r="U1053" s="70" t="s">
        <v>3800</v>
      </c>
      <c r="V1053" s="71"/>
      <c r="W1053" s="72"/>
      <c r="X1053" s="73"/>
      <c r="Y1053" s="74"/>
      <c r="Z1053" s="74"/>
      <c r="AA1053" s="75" t="str">
        <f t="shared" si="16"/>
        <v/>
      </c>
      <c r="AB1053" s="70"/>
      <c r="AC1053" s="70"/>
      <c r="AD1053" s="70"/>
      <c r="AE1053" s="70" t="s">
        <v>3801</v>
      </c>
      <c r="AF1053" s="76" t="s">
        <v>283</v>
      </c>
      <c r="AG1053" s="65" t="s">
        <v>2995</v>
      </c>
    </row>
    <row r="1054" spans="1:33" s="78" customFormat="1" ht="50.25" customHeight="1" x14ac:dyDescent="0.25">
      <c r="A1054" s="61" t="s">
        <v>2977</v>
      </c>
      <c r="B1054" s="62">
        <v>81101510</v>
      </c>
      <c r="C1054" s="63" t="s">
        <v>3810</v>
      </c>
      <c r="D1054" s="64">
        <v>43344</v>
      </c>
      <c r="E1054" s="65" t="s">
        <v>918</v>
      </c>
      <c r="F1054" s="66" t="s">
        <v>1126</v>
      </c>
      <c r="G1054" s="65" t="s">
        <v>3797</v>
      </c>
      <c r="H1054" s="67">
        <v>184000000</v>
      </c>
      <c r="I1054" s="67">
        <v>184000000</v>
      </c>
      <c r="J1054" s="66" t="s">
        <v>76</v>
      </c>
      <c r="K1054" s="66" t="s">
        <v>68</v>
      </c>
      <c r="L1054" s="62" t="s">
        <v>2981</v>
      </c>
      <c r="M1054" s="62" t="s">
        <v>1767</v>
      </c>
      <c r="N1054" s="68" t="s">
        <v>2998</v>
      </c>
      <c r="O1054" s="69" t="s">
        <v>2983</v>
      </c>
      <c r="P1054" s="65" t="s">
        <v>3190</v>
      </c>
      <c r="Q1054" s="65" t="s">
        <v>3459</v>
      </c>
      <c r="R1054" s="65" t="s">
        <v>3798</v>
      </c>
      <c r="S1054" s="65"/>
      <c r="T1054" s="65" t="s">
        <v>3799</v>
      </c>
      <c r="U1054" s="70" t="s">
        <v>3800</v>
      </c>
      <c r="V1054" s="71"/>
      <c r="W1054" s="72"/>
      <c r="X1054" s="73"/>
      <c r="Y1054" s="74"/>
      <c r="Z1054" s="74"/>
      <c r="AA1054" s="75" t="str">
        <f t="shared" si="16"/>
        <v/>
      </c>
      <c r="AB1054" s="70"/>
      <c r="AC1054" s="70"/>
      <c r="AD1054" s="70"/>
      <c r="AE1054" s="70" t="s">
        <v>3350</v>
      </c>
      <c r="AF1054" s="76" t="s">
        <v>63</v>
      </c>
      <c r="AG1054" s="65" t="s">
        <v>3007</v>
      </c>
    </row>
    <row r="1055" spans="1:33" s="78" customFormat="1" ht="50.25" customHeight="1" x14ac:dyDescent="0.25">
      <c r="A1055" s="61" t="s">
        <v>2977</v>
      </c>
      <c r="B1055" s="62" t="s">
        <v>2978</v>
      </c>
      <c r="C1055" s="63" t="s">
        <v>3811</v>
      </c>
      <c r="D1055" s="64">
        <v>43344</v>
      </c>
      <c r="E1055" s="65" t="s">
        <v>918</v>
      </c>
      <c r="F1055" s="66" t="s">
        <v>150</v>
      </c>
      <c r="G1055" s="65" t="s">
        <v>3797</v>
      </c>
      <c r="H1055" s="67">
        <v>1656000000</v>
      </c>
      <c r="I1055" s="67">
        <v>1656000000</v>
      </c>
      <c r="J1055" s="66" t="s">
        <v>76</v>
      </c>
      <c r="K1055" s="66" t="s">
        <v>68</v>
      </c>
      <c r="L1055" s="62" t="s">
        <v>2981</v>
      </c>
      <c r="M1055" s="62" t="s">
        <v>1767</v>
      </c>
      <c r="N1055" s="68" t="s">
        <v>2998</v>
      </c>
      <c r="O1055" s="69" t="s">
        <v>2983</v>
      </c>
      <c r="P1055" s="65" t="s">
        <v>3190</v>
      </c>
      <c r="Q1055" s="65" t="s">
        <v>3459</v>
      </c>
      <c r="R1055" s="65" t="s">
        <v>3460</v>
      </c>
      <c r="S1055" s="65"/>
      <c r="T1055" s="65" t="s">
        <v>3358</v>
      </c>
      <c r="U1055" s="70" t="s">
        <v>3800</v>
      </c>
      <c r="V1055" s="71"/>
      <c r="W1055" s="72"/>
      <c r="X1055" s="73"/>
      <c r="Y1055" s="74"/>
      <c r="Z1055" s="74"/>
      <c r="AA1055" s="75" t="str">
        <f t="shared" si="16"/>
        <v/>
      </c>
      <c r="AB1055" s="70"/>
      <c r="AC1055" s="70"/>
      <c r="AD1055" s="70"/>
      <c r="AE1055" s="70" t="s">
        <v>3801</v>
      </c>
      <c r="AF1055" s="76" t="s">
        <v>283</v>
      </c>
      <c r="AG1055" s="65" t="s">
        <v>2995</v>
      </c>
    </row>
    <row r="1056" spans="1:33" s="78" customFormat="1" ht="50.25" customHeight="1" x14ac:dyDescent="0.25">
      <c r="A1056" s="61" t="s">
        <v>2977</v>
      </c>
      <c r="B1056" s="62">
        <v>81101510</v>
      </c>
      <c r="C1056" s="63" t="s">
        <v>3812</v>
      </c>
      <c r="D1056" s="64">
        <v>43344</v>
      </c>
      <c r="E1056" s="65" t="s">
        <v>918</v>
      </c>
      <c r="F1056" s="66" t="s">
        <v>1126</v>
      </c>
      <c r="G1056" s="65" t="s">
        <v>3797</v>
      </c>
      <c r="H1056" s="67">
        <v>184000000</v>
      </c>
      <c r="I1056" s="67">
        <v>184000000</v>
      </c>
      <c r="J1056" s="66" t="s">
        <v>76</v>
      </c>
      <c r="K1056" s="66" t="s">
        <v>68</v>
      </c>
      <c r="L1056" s="62" t="s">
        <v>2981</v>
      </c>
      <c r="M1056" s="62" t="s">
        <v>1767</v>
      </c>
      <c r="N1056" s="68" t="s">
        <v>2998</v>
      </c>
      <c r="O1056" s="69" t="s">
        <v>2983</v>
      </c>
      <c r="P1056" s="65" t="s">
        <v>3190</v>
      </c>
      <c r="Q1056" s="65" t="s">
        <v>3459</v>
      </c>
      <c r="R1056" s="65" t="s">
        <v>3460</v>
      </c>
      <c r="S1056" s="65"/>
      <c r="T1056" s="65" t="s">
        <v>3358</v>
      </c>
      <c r="U1056" s="70" t="s">
        <v>3800</v>
      </c>
      <c r="V1056" s="71"/>
      <c r="W1056" s="72"/>
      <c r="X1056" s="73"/>
      <c r="Y1056" s="74"/>
      <c r="Z1056" s="74"/>
      <c r="AA1056" s="75" t="str">
        <f t="shared" si="16"/>
        <v/>
      </c>
      <c r="AB1056" s="70"/>
      <c r="AC1056" s="70"/>
      <c r="AD1056" s="70"/>
      <c r="AE1056" s="70" t="s">
        <v>3350</v>
      </c>
      <c r="AF1056" s="76" t="s">
        <v>63</v>
      </c>
      <c r="AG1056" s="65" t="s">
        <v>3007</v>
      </c>
    </row>
    <row r="1057" spans="1:33" s="78" customFormat="1" ht="50.25" customHeight="1" x14ac:dyDescent="0.25">
      <c r="A1057" s="61" t="s">
        <v>2977</v>
      </c>
      <c r="B1057" s="62" t="s">
        <v>2978</v>
      </c>
      <c r="C1057" s="63" t="s">
        <v>3813</v>
      </c>
      <c r="D1057" s="64">
        <v>43344</v>
      </c>
      <c r="E1057" s="65" t="s">
        <v>918</v>
      </c>
      <c r="F1057" s="66" t="s">
        <v>150</v>
      </c>
      <c r="G1057" s="65" t="s">
        <v>3797</v>
      </c>
      <c r="H1057" s="67">
        <v>1656000000</v>
      </c>
      <c r="I1057" s="67">
        <v>1656000000</v>
      </c>
      <c r="J1057" s="66" t="s">
        <v>76</v>
      </c>
      <c r="K1057" s="66" t="s">
        <v>68</v>
      </c>
      <c r="L1057" s="62" t="s">
        <v>2981</v>
      </c>
      <c r="M1057" s="62" t="s">
        <v>1767</v>
      </c>
      <c r="N1057" s="68" t="s">
        <v>2998</v>
      </c>
      <c r="O1057" s="69" t="s">
        <v>2983</v>
      </c>
      <c r="P1057" s="65" t="s">
        <v>3190</v>
      </c>
      <c r="Q1057" s="65" t="s">
        <v>3459</v>
      </c>
      <c r="R1057" s="65" t="s">
        <v>3798</v>
      </c>
      <c r="S1057" s="65"/>
      <c r="T1057" s="65" t="s">
        <v>3799</v>
      </c>
      <c r="U1057" s="70" t="s">
        <v>3800</v>
      </c>
      <c r="V1057" s="71"/>
      <c r="W1057" s="72"/>
      <c r="X1057" s="73"/>
      <c r="Y1057" s="74"/>
      <c r="Z1057" s="74"/>
      <c r="AA1057" s="75" t="str">
        <f t="shared" si="16"/>
        <v/>
      </c>
      <c r="AB1057" s="70"/>
      <c r="AC1057" s="70"/>
      <c r="AD1057" s="70"/>
      <c r="AE1057" s="70" t="s">
        <v>3801</v>
      </c>
      <c r="AF1057" s="76" t="s">
        <v>283</v>
      </c>
      <c r="AG1057" s="65" t="s">
        <v>2995</v>
      </c>
    </row>
    <row r="1058" spans="1:33" s="78" customFormat="1" ht="50.25" customHeight="1" x14ac:dyDescent="0.25">
      <c r="A1058" s="61" t="s">
        <v>2977</v>
      </c>
      <c r="B1058" s="62">
        <v>81101510</v>
      </c>
      <c r="C1058" s="63" t="s">
        <v>3814</v>
      </c>
      <c r="D1058" s="64">
        <v>43344</v>
      </c>
      <c r="E1058" s="65" t="s">
        <v>918</v>
      </c>
      <c r="F1058" s="66" t="s">
        <v>1126</v>
      </c>
      <c r="G1058" s="65" t="s">
        <v>3797</v>
      </c>
      <c r="H1058" s="67">
        <v>184000000</v>
      </c>
      <c r="I1058" s="67">
        <v>184000000</v>
      </c>
      <c r="J1058" s="66" t="s">
        <v>76</v>
      </c>
      <c r="K1058" s="66" t="s">
        <v>68</v>
      </c>
      <c r="L1058" s="62" t="s">
        <v>2981</v>
      </c>
      <c r="M1058" s="62" t="s">
        <v>1767</v>
      </c>
      <c r="N1058" s="68" t="s">
        <v>2998</v>
      </c>
      <c r="O1058" s="69" t="s">
        <v>2983</v>
      </c>
      <c r="P1058" s="65" t="s">
        <v>3190</v>
      </c>
      <c r="Q1058" s="65" t="s">
        <v>3459</v>
      </c>
      <c r="R1058" s="65" t="s">
        <v>3798</v>
      </c>
      <c r="S1058" s="65"/>
      <c r="T1058" s="65" t="s">
        <v>3799</v>
      </c>
      <c r="U1058" s="70" t="s">
        <v>3800</v>
      </c>
      <c r="V1058" s="71"/>
      <c r="W1058" s="72"/>
      <c r="X1058" s="73"/>
      <c r="Y1058" s="74"/>
      <c r="Z1058" s="74"/>
      <c r="AA1058" s="75" t="str">
        <f t="shared" si="16"/>
        <v/>
      </c>
      <c r="AB1058" s="70"/>
      <c r="AC1058" s="70"/>
      <c r="AD1058" s="70"/>
      <c r="AE1058" s="70" t="s">
        <v>3350</v>
      </c>
      <c r="AF1058" s="76" t="s">
        <v>63</v>
      </c>
      <c r="AG1058" s="65" t="s">
        <v>3007</v>
      </c>
    </row>
    <row r="1059" spans="1:33" s="78" customFormat="1" ht="50.25" customHeight="1" x14ac:dyDescent="0.25">
      <c r="A1059" s="61" t="s">
        <v>2977</v>
      </c>
      <c r="B1059" s="62" t="s">
        <v>2978</v>
      </c>
      <c r="C1059" s="63" t="s">
        <v>3815</v>
      </c>
      <c r="D1059" s="64">
        <v>43344</v>
      </c>
      <c r="E1059" s="65" t="s">
        <v>918</v>
      </c>
      <c r="F1059" s="66" t="s">
        <v>150</v>
      </c>
      <c r="G1059" s="65" t="s">
        <v>3797</v>
      </c>
      <c r="H1059" s="67">
        <v>1656000000</v>
      </c>
      <c r="I1059" s="67">
        <v>1656000000</v>
      </c>
      <c r="J1059" s="66" t="s">
        <v>76</v>
      </c>
      <c r="K1059" s="66" t="s">
        <v>68</v>
      </c>
      <c r="L1059" s="62" t="s">
        <v>2981</v>
      </c>
      <c r="M1059" s="62" t="s">
        <v>1767</v>
      </c>
      <c r="N1059" s="68" t="s">
        <v>2998</v>
      </c>
      <c r="O1059" s="69" t="s">
        <v>2983</v>
      </c>
      <c r="P1059" s="65" t="s">
        <v>3190</v>
      </c>
      <c r="Q1059" s="65" t="s">
        <v>3459</v>
      </c>
      <c r="R1059" s="65" t="s">
        <v>3798</v>
      </c>
      <c r="S1059" s="65"/>
      <c r="T1059" s="65" t="s">
        <v>3799</v>
      </c>
      <c r="U1059" s="70" t="s">
        <v>3800</v>
      </c>
      <c r="V1059" s="71"/>
      <c r="W1059" s="72"/>
      <c r="X1059" s="73"/>
      <c r="Y1059" s="74"/>
      <c r="Z1059" s="74"/>
      <c r="AA1059" s="75" t="str">
        <f t="shared" si="16"/>
        <v/>
      </c>
      <c r="AB1059" s="70"/>
      <c r="AC1059" s="70"/>
      <c r="AD1059" s="70"/>
      <c r="AE1059" s="70" t="s">
        <v>3801</v>
      </c>
      <c r="AF1059" s="76" t="s">
        <v>283</v>
      </c>
      <c r="AG1059" s="65" t="s">
        <v>2995</v>
      </c>
    </row>
    <row r="1060" spans="1:33" s="78" customFormat="1" ht="50.25" customHeight="1" x14ac:dyDescent="0.25">
      <c r="A1060" s="61" t="s">
        <v>2977</v>
      </c>
      <c r="B1060" s="62">
        <v>81101510</v>
      </c>
      <c r="C1060" s="63" t="s">
        <v>3816</v>
      </c>
      <c r="D1060" s="64">
        <v>43344</v>
      </c>
      <c r="E1060" s="65" t="s">
        <v>918</v>
      </c>
      <c r="F1060" s="66" t="s">
        <v>1126</v>
      </c>
      <c r="G1060" s="65" t="s">
        <v>3797</v>
      </c>
      <c r="H1060" s="67">
        <v>184000000</v>
      </c>
      <c r="I1060" s="67">
        <v>184000000</v>
      </c>
      <c r="J1060" s="66" t="s">
        <v>76</v>
      </c>
      <c r="K1060" s="66" t="s">
        <v>68</v>
      </c>
      <c r="L1060" s="62" t="s">
        <v>2981</v>
      </c>
      <c r="M1060" s="62" t="s">
        <v>1767</v>
      </c>
      <c r="N1060" s="68" t="s">
        <v>2998</v>
      </c>
      <c r="O1060" s="69" t="s">
        <v>2983</v>
      </c>
      <c r="P1060" s="65" t="s">
        <v>3190</v>
      </c>
      <c r="Q1060" s="65" t="s">
        <v>3459</v>
      </c>
      <c r="R1060" s="65" t="s">
        <v>3798</v>
      </c>
      <c r="S1060" s="65"/>
      <c r="T1060" s="65" t="s">
        <v>3799</v>
      </c>
      <c r="U1060" s="70" t="s">
        <v>3800</v>
      </c>
      <c r="V1060" s="71"/>
      <c r="W1060" s="72"/>
      <c r="X1060" s="73"/>
      <c r="Y1060" s="74"/>
      <c r="Z1060" s="74"/>
      <c r="AA1060" s="75" t="str">
        <f t="shared" si="16"/>
        <v/>
      </c>
      <c r="AB1060" s="70"/>
      <c r="AC1060" s="70"/>
      <c r="AD1060" s="70"/>
      <c r="AE1060" s="70" t="s">
        <v>3350</v>
      </c>
      <c r="AF1060" s="76" t="s">
        <v>63</v>
      </c>
      <c r="AG1060" s="65" t="s">
        <v>3007</v>
      </c>
    </row>
    <row r="1061" spans="1:33" s="78" customFormat="1" ht="50.25" customHeight="1" x14ac:dyDescent="0.25">
      <c r="A1061" s="61" t="s">
        <v>2977</v>
      </c>
      <c r="B1061" s="62" t="s">
        <v>2978</v>
      </c>
      <c r="C1061" s="63" t="s">
        <v>3817</v>
      </c>
      <c r="D1061" s="64">
        <v>43344</v>
      </c>
      <c r="E1061" s="65" t="s">
        <v>918</v>
      </c>
      <c r="F1061" s="66" t="s">
        <v>150</v>
      </c>
      <c r="G1061" s="65" t="s">
        <v>3797</v>
      </c>
      <c r="H1061" s="67">
        <v>1656000000</v>
      </c>
      <c r="I1061" s="67">
        <v>1656000000</v>
      </c>
      <c r="J1061" s="66" t="s">
        <v>76</v>
      </c>
      <c r="K1061" s="66" t="s">
        <v>68</v>
      </c>
      <c r="L1061" s="62" t="s">
        <v>2981</v>
      </c>
      <c r="M1061" s="62" t="s">
        <v>1767</v>
      </c>
      <c r="N1061" s="68" t="s">
        <v>2998</v>
      </c>
      <c r="O1061" s="69" t="s">
        <v>2983</v>
      </c>
      <c r="P1061" s="65" t="s">
        <v>3190</v>
      </c>
      <c r="Q1061" s="65" t="s">
        <v>3459</v>
      </c>
      <c r="R1061" s="65" t="s">
        <v>3798</v>
      </c>
      <c r="S1061" s="65"/>
      <c r="T1061" s="65" t="s">
        <v>3799</v>
      </c>
      <c r="U1061" s="70" t="s">
        <v>3800</v>
      </c>
      <c r="V1061" s="71"/>
      <c r="W1061" s="72"/>
      <c r="X1061" s="73"/>
      <c r="Y1061" s="74"/>
      <c r="Z1061" s="74"/>
      <c r="AA1061" s="75" t="str">
        <f t="shared" si="16"/>
        <v/>
      </c>
      <c r="AB1061" s="70"/>
      <c r="AC1061" s="70"/>
      <c r="AD1061" s="70"/>
      <c r="AE1061" s="70" t="s">
        <v>3801</v>
      </c>
      <c r="AF1061" s="76" t="s">
        <v>283</v>
      </c>
      <c r="AG1061" s="65" t="s">
        <v>2995</v>
      </c>
    </row>
    <row r="1062" spans="1:33" s="78" customFormat="1" ht="50.25" customHeight="1" x14ac:dyDescent="0.25">
      <c r="A1062" s="61" t="s">
        <v>2977</v>
      </c>
      <c r="B1062" s="62">
        <v>81101510</v>
      </c>
      <c r="C1062" s="63" t="s">
        <v>3818</v>
      </c>
      <c r="D1062" s="64">
        <v>43344</v>
      </c>
      <c r="E1062" s="65" t="s">
        <v>918</v>
      </c>
      <c r="F1062" s="66" t="s">
        <v>1126</v>
      </c>
      <c r="G1062" s="65" t="s">
        <v>3797</v>
      </c>
      <c r="H1062" s="67">
        <v>184000000</v>
      </c>
      <c r="I1062" s="67">
        <v>184000000</v>
      </c>
      <c r="J1062" s="66" t="s">
        <v>76</v>
      </c>
      <c r="K1062" s="66" t="s">
        <v>68</v>
      </c>
      <c r="L1062" s="62" t="s">
        <v>2981</v>
      </c>
      <c r="M1062" s="62" t="s">
        <v>1767</v>
      </c>
      <c r="N1062" s="68" t="s">
        <v>2998</v>
      </c>
      <c r="O1062" s="69" t="s">
        <v>2983</v>
      </c>
      <c r="P1062" s="65" t="s">
        <v>3190</v>
      </c>
      <c r="Q1062" s="65" t="s">
        <v>3459</v>
      </c>
      <c r="R1062" s="65" t="s">
        <v>3798</v>
      </c>
      <c r="S1062" s="65"/>
      <c r="T1062" s="65" t="s">
        <v>3799</v>
      </c>
      <c r="U1062" s="70" t="s">
        <v>3800</v>
      </c>
      <c r="V1062" s="71"/>
      <c r="W1062" s="72"/>
      <c r="X1062" s="73"/>
      <c r="Y1062" s="74"/>
      <c r="Z1062" s="74"/>
      <c r="AA1062" s="75" t="str">
        <f t="shared" si="16"/>
        <v/>
      </c>
      <c r="AB1062" s="70"/>
      <c r="AC1062" s="70"/>
      <c r="AD1062" s="70"/>
      <c r="AE1062" s="70" t="s">
        <v>3350</v>
      </c>
      <c r="AF1062" s="76" t="s">
        <v>63</v>
      </c>
      <c r="AG1062" s="65" t="s">
        <v>3007</v>
      </c>
    </row>
    <row r="1063" spans="1:33" s="78" customFormat="1" ht="50.25" customHeight="1" x14ac:dyDescent="0.25">
      <c r="A1063" s="61" t="s">
        <v>2977</v>
      </c>
      <c r="B1063" s="62" t="s">
        <v>2978</v>
      </c>
      <c r="C1063" s="63" t="s">
        <v>3819</v>
      </c>
      <c r="D1063" s="64">
        <v>43344</v>
      </c>
      <c r="E1063" s="65" t="s">
        <v>918</v>
      </c>
      <c r="F1063" s="66" t="s">
        <v>150</v>
      </c>
      <c r="G1063" s="65" t="s">
        <v>3797</v>
      </c>
      <c r="H1063" s="67">
        <v>1656000000</v>
      </c>
      <c r="I1063" s="67">
        <v>1656000000</v>
      </c>
      <c r="J1063" s="66" t="s">
        <v>76</v>
      </c>
      <c r="K1063" s="66" t="s">
        <v>68</v>
      </c>
      <c r="L1063" s="62" t="s">
        <v>2981</v>
      </c>
      <c r="M1063" s="62" t="s">
        <v>1767</v>
      </c>
      <c r="N1063" s="68" t="s">
        <v>2998</v>
      </c>
      <c r="O1063" s="69" t="s">
        <v>2983</v>
      </c>
      <c r="P1063" s="65" t="s">
        <v>3190</v>
      </c>
      <c r="Q1063" s="65" t="s">
        <v>3459</v>
      </c>
      <c r="R1063" s="65" t="s">
        <v>3798</v>
      </c>
      <c r="S1063" s="65"/>
      <c r="T1063" s="65" t="s">
        <v>3799</v>
      </c>
      <c r="U1063" s="70" t="s">
        <v>3800</v>
      </c>
      <c r="V1063" s="71"/>
      <c r="W1063" s="72"/>
      <c r="X1063" s="73"/>
      <c r="Y1063" s="74"/>
      <c r="Z1063" s="74"/>
      <c r="AA1063" s="75" t="str">
        <f t="shared" si="16"/>
        <v/>
      </c>
      <c r="AB1063" s="70"/>
      <c r="AC1063" s="70"/>
      <c r="AD1063" s="70"/>
      <c r="AE1063" s="70" t="s">
        <v>3801</v>
      </c>
      <c r="AF1063" s="76" t="s">
        <v>283</v>
      </c>
      <c r="AG1063" s="65" t="s">
        <v>2995</v>
      </c>
    </row>
    <row r="1064" spans="1:33" s="78" customFormat="1" ht="50.25" customHeight="1" x14ac:dyDescent="0.25">
      <c r="A1064" s="61" t="s">
        <v>2977</v>
      </c>
      <c r="B1064" s="62">
        <v>81101510</v>
      </c>
      <c r="C1064" s="63" t="s">
        <v>3820</v>
      </c>
      <c r="D1064" s="64">
        <v>43344</v>
      </c>
      <c r="E1064" s="65" t="s">
        <v>918</v>
      </c>
      <c r="F1064" s="66" t="s">
        <v>1126</v>
      </c>
      <c r="G1064" s="65" t="s">
        <v>3797</v>
      </c>
      <c r="H1064" s="67">
        <v>184000000</v>
      </c>
      <c r="I1064" s="67">
        <v>184000000</v>
      </c>
      <c r="J1064" s="66" t="s">
        <v>76</v>
      </c>
      <c r="K1064" s="66" t="s">
        <v>68</v>
      </c>
      <c r="L1064" s="62" t="s">
        <v>2981</v>
      </c>
      <c r="M1064" s="62" t="s">
        <v>1767</v>
      </c>
      <c r="N1064" s="68" t="s">
        <v>2998</v>
      </c>
      <c r="O1064" s="69" t="s">
        <v>2983</v>
      </c>
      <c r="P1064" s="65" t="s">
        <v>3190</v>
      </c>
      <c r="Q1064" s="65" t="s">
        <v>3459</v>
      </c>
      <c r="R1064" s="65" t="s">
        <v>3798</v>
      </c>
      <c r="S1064" s="65"/>
      <c r="T1064" s="65" t="s">
        <v>3799</v>
      </c>
      <c r="U1064" s="70" t="s">
        <v>3800</v>
      </c>
      <c r="V1064" s="71"/>
      <c r="W1064" s="72"/>
      <c r="X1064" s="73"/>
      <c r="Y1064" s="74"/>
      <c r="Z1064" s="74"/>
      <c r="AA1064" s="75" t="str">
        <f t="shared" si="16"/>
        <v/>
      </c>
      <c r="AB1064" s="70"/>
      <c r="AC1064" s="70"/>
      <c r="AD1064" s="70"/>
      <c r="AE1064" s="70" t="s">
        <v>3350</v>
      </c>
      <c r="AF1064" s="76" t="s">
        <v>63</v>
      </c>
      <c r="AG1064" s="65" t="s">
        <v>3007</v>
      </c>
    </row>
    <row r="1065" spans="1:33" s="78" customFormat="1" ht="50.25" customHeight="1" x14ac:dyDescent="0.25">
      <c r="A1065" s="61" t="s">
        <v>2977</v>
      </c>
      <c r="B1065" s="62" t="s">
        <v>2978</v>
      </c>
      <c r="C1065" s="63" t="s">
        <v>3821</v>
      </c>
      <c r="D1065" s="64">
        <v>43344</v>
      </c>
      <c r="E1065" s="65" t="s">
        <v>918</v>
      </c>
      <c r="F1065" s="66" t="s">
        <v>150</v>
      </c>
      <c r="G1065" s="65" t="s">
        <v>3797</v>
      </c>
      <c r="H1065" s="67">
        <v>1656000000</v>
      </c>
      <c r="I1065" s="67">
        <v>1656000000</v>
      </c>
      <c r="J1065" s="66" t="s">
        <v>76</v>
      </c>
      <c r="K1065" s="66" t="s">
        <v>68</v>
      </c>
      <c r="L1065" s="62" t="s">
        <v>2981</v>
      </c>
      <c r="M1065" s="62" t="s">
        <v>1767</v>
      </c>
      <c r="N1065" s="68" t="s">
        <v>2998</v>
      </c>
      <c r="O1065" s="69" t="s">
        <v>2983</v>
      </c>
      <c r="P1065" s="65" t="s">
        <v>3190</v>
      </c>
      <c r="Q1065" s="65" t="s">
        <v>3459</v>
      </c>
      <c r="R1065" s="65" t="s">
        <v>3798</v>
      </c>
      <c r="S1065" s="65"/>
      <c r="T1065" s="65" t="s">
        <v>3799</v>
      </c>
      <c r="U1065" s="70" t="s">
        <v>3800</v>
      </c>
      <c r="V1065" s="71"/>
      <c r="W1065" s="72"/>
      <c r="X1065" s="73"/>
      <c r="Y1065" s="74"/>
      <c r="Z1065" s="74"/>
      <c r="AA1065" s="75" t="str">
        <f t="shared" si="16"/>
        <v/>
      </c>
      <c r="AB1065" s="70"/>
      <c r="AC1065" s="70"/>
      <c r="AD1065" s="70"/>
      <c r="AE1065" s="70" t="s">
        <v>3801</v>
      </c>
      <c r="AF1065" s="76" t="s">
        <v>283</v>
      </c>
      <c r="AG1065" s="65" t="s">
        <v>2995</v>
      </c>
    </row>
    <row r="1066" spans="1:33" s="78" customFormat="1" ht="50.25" customHeight="1" x14ac:dyDescent="0.25">
      <c r="A1066" s="61" t="s">
        <v>2977</v>
      </c>
      <c r="B1066" s="62">
        <v>81101510</v>
      </c>
      <c r="C1066" s="63" t="s">
        <v>3822</v>
      </c>
      <c r="D1066" s="64">
        <v>43344</v>
      </c>
      <c r="E1066" s="65" t="s">
        <v>918</v>
      </c>
      <c r="F1066" s="66" t="s">
        <v>1126</v>
      </c>
      <c r="G1066" s="65" t="s">
        <v>3797</v>
      </c>
      <c r="H1066" s="67">
        <v>184000000</v>
      </c>
      <c r="I1066" s="67">
        <v>184000000</v>
      </c>
      <c r="J1066" s="66" t="s">
        <v>76</v>
      </c>
      <c r="K1066" s="66" t="s">
        <v>68</v>
      </c>
      <c r="L1066" s="62" t="s">
        <v>2981</v>
      </c>
      <c r="M1066" s="62" t="s">
        <v>1767</v>
      </c>
      <c r="N1066" s="68" t="s">
        <v>2998</v>
      </c>
      <c r="O1066" s="69" t="s">
        <v>2983</v>
      </c>
      <c r="P1066" s="65" t="s">
        <v>3190</v>
      </c>
      <c r="Q1066" s="65" t="s">
        <v>3459</v>
      </c>
      <c r="R1066" s="65" t="s">
        <v>3798</v>
      </c>
      <c r="S1066" s="65"/>
      <c r="T1066" s="65" t="s">
        <v>3799</v>
      </c>
      <c r="U1066" s="70" t="s">
        <v>3800</v>
      </c>
      <c r="V1066" s="71"/>
      <c r="W1066" s="72"/>
      <c r="X1066" s="73"/>
      <c r="Y1066" s="74"/>
      <c r="Z1066" s="74"/>
      <c r="AA1066" s="75" t="str">
        <f t="shared" si="16"/>
        <v/>
      </c>
      <c r="AB1066" s="70"/>
      <c r="AC1066" s="70"/>
      <c r="AD1066" s="70"/>
      <c r="AE1066" s="70" t="s">
        <v>3350</v>
      </c>
      <c r="AF1066" s="76" t="s">
        <v>63</v>
      </c>
      <c r="AG1066" s="65" t="s">
        <v>3007</v>
      </c>
    </row>
    <row r="1067" spans="1:33" s="78" customFormat="1" ht="50.25" customHeight="1" x14ac:dyDescent="0.25">
      <c r="A1067" s="61" t="s">
        <v>2977</v>
      </c>
      <c r="B1067" s="62" t="s">
        <v>2978</v>
      </c>
      <c r="C1067" s="63" t="s">
        <v>3823</v>
      </c>
      <c r="D1067" s="64">
        <v>43344</v>
      </c>
      <c r="E1067" s="65" t="s">
        <v>918</v>
      </c>
      <c r="F1067" s="66" t="s">
        <v>150</v>
      </c>
      <c r="G1067" s="65" t="s">
        <v>3797</v>
      </c>
      <c r="H1067" s="67">
        <v>1656000000</v>
      </c>
      <c r="I1067" s="67">
        <v>1656000000</v>
      </c>
      <c r="J1067" s="66" t="s">
        <v>76</v>
      </c>
      <c r="K1067" s="66" t="s">
        <v>68</v>
      </c>
      <c r="L1067" s="62" t="s">
        <v>2981</v>
      </c>
      <c r="M1067" s="62" t="s">
        <v>1767</v>
      </c>
      <c r="N1067" s="68" t="s">
        <v>2998</v>
      </c>
      <c r="O1067" s="69" t="s">
        <v>2983</v>
      </c>
      <c r="P1067" s="65" t="s">
        <v>3190</v>
      </c>
      <c r="Q1067" s="65" t="s">
        <v>3459</v>
      </c>
      <c r="R1067" s="65" t="s">
        <v>3798</v>
      </c>
      <c r="S1067" s="65"/>
      <c r="T1067" s="65" t="s">
        <v>3799</v>
      </c>
      <c r="U1067" s="70" t="s">
        <v>3800</v>
      </c>
      <c r="V1067" s="71"/>
      <c r="W1067" s="72"/>
      <c r="X1067" s="73"/>
      <c r="Y1067" s="74"/>
      <c r="Z1067" s="74"/>
      <c r="AA1067" s="75" t="str">
        <f t="shared" si="16"/>
        <v/>
      </c>
      <c r="AB1067" s="70"/>
      <c r="AC1067" s="70"/>
      <c r="AD1067" s="70"/>
      <c r="AE1067" s="70" t="s">
        <v>3801</v>
      </c>
      <c r="AF1067" s="76" t="s">
        <v>283</v>
      </c>
      <c r="AG1067" s="65" t="s">
        <v>2995</v>
      </c>
    </row>
    <row r="1068" spans="1:33" s="78" customFormat="1" ht="50.25" customHeight="1" x14ac:dyDescent="0.25">
      <c r="A1068" s="61" t="s">
        <v>2977</v>
      </c>
      <c r="B1068" s="62">
        <v>81101510</v>
      </c>
      <c r="C1068" s="63" t="s">
        <v>3824</v>
      </c>
      <c r="D1068" s="64">
        <v>43344</v>
      </c>
      <c r="E1068" s="65" t="s">
        <v>918</v>
      </c>
      <c r="F1068" s="66" t="s">
        <v>1126</v>
      </c>
      <c r="G1068" s="65" t="s">
        <v>3797</v>
      </c>
      <c r="H1068" s="67">
        <v>184000000</v>
      </c>
      <c r="I1068" s="67">
        <v>184000000</v>
      </c>
      <c r="J1068" s="66" t="s">
        <v>76</v>
      </c>
      <c r="K1068" s="66" t="s">
        <v>68</v>
      </c>
      <c r="L1068" s="62" t="s">
        <v>2981</v>
      </c>
      <c r="M1068" s="62" t="s">
        <v>1767</v>
      </c>
      <c r="N1068" s="68" t="s">
        <v>2998</v>
      </c>
      <c r="O1068" s="69" t="s">
        <v>2983</v>
      </c>
      <c r="P1068" s="65" t="s">
        <v>3190</v>
      </c>
      <c r="Q1068" s="65" t="s">
        <v>3459</v>
      </c>
      <c r="R1068" s="65" t="s">
        <v>3798</v>
      </c>
      <c r="S1068" s="65"/>
      <c r="T1068" s="65" t="s">
        <v>3799</v>
      </c>
      <c r="U1068" s="70" t="s">
        <v>3800</v>
      </c>
      <c r="V1068" s="71"/>
      <c r="W1068" s="72"/>
      <c r="X1068" s="73"/>
      <c r="Y1068" s="74"/>
      <c r="Z1068" s="74"/>
      <c r="AA1068" s="75" t="str">
        <f t="shared" si="16"/>
        <v/>
      </c>
      <c r="AB1068" s="70"/>
      <c r="AC1068" s="70"/>
      <c r="AD1068" s="70"/>
      <c r="AE1068" s="70" t="s">
        <v>3350</v>
      </c>
      <c r="AF1068" s="76" t="s">
        <v>63</v>
      </c>
      <c r="AG1068" s="65" t="s">
        <v>3007</v>
      </c>
    </row>
    <row r="1069" spans="1:33" s="78" customFormat="1" ht="50.25" customHeight="1" x14ac:dyDescent="0.25">
      <c r="A1069" s="61" t="s">
        <v>2977</v>
      </c>
      <c r="B1069" s="62" t="s">
        <v>2978</v>
      </c>
      <c r="C1069" s="63" t="s">
        <v>3825</v>
      </c>
      <c r="D1069" s="64">
        <v>43344</v>
      </c>
      <c r="E1069" s="65" t="s">
        <v>918</v>
      </c>
      <c r="F1069" s="66" t="s">
        <v>150</v>
      </c>
      <c r="G1069" s="65" t="s">
        <v>3797</v>
      </c>
      <c r="H1069" s="67">
        <v>1656000000</v>
      </c>
      <c r="I1069" s="67">
        <v>1656000000</v>
      </c>
      <c r="J1069" s="66" t="s">
        <v>76</v>
      </c>
      <c r="K1069" s="66" t="s">
        <v>68</v>
      </c>
      <c r="L1069" s="62" t="s">
        <v>2981</v>
      </c>
      <c r="M1069" s="62" t="s">
        <v>1767</v>
      </c>
      <c r="N1069" s="68" t="s">
        <v>2998</v>
      </c>
      <c r="O1069" s="69" t="s">
        <v>2983</v>
      </c>
      <c r="P1069" s="65" t="s">
        <v>3190</v>
      </c>
      <c r="Q1069" s="65" t="s">
        <v>3459</v>
      </c>
      <c r="R1069" s="65" t="s">
        <v>3798</v>
      </c>
      <c r="S1069" s="65"/>
      <c r="T1069" s="65" t="s">
        <v>3707</v>
      </c>
      <c r="U1069" s="70" t="s">
        <v>3826</v>
      </c>
      <c r="V1069" s="71"/>
      <c r="W1069" s="72"/>
      <c r="X1069" s="73"/>
      <c r="Y1069" s="74"/>
      <c r="Z1069" s="74"/>
      <c r="AA1069" s="75" t="str">
        <f t="shared" si="16"/>
        <v/>
      </c>
      <c r="AB1069" s="70"/>
      <c r="AC1069" s="70"/>
      <c r="AD1069" s="70"/>
      <c r="AE1069" s="70" t="s">
        <v>3801</v>
      </c>
      <c r="AF1069" s="76" t="s">
        <v>283</v>
      </c>
      <c r="AG1069" s="65" t="s">
        <v>2995</v>
      </c>
    </row>
    <row r="1070" spans="1:33" s="78" customFormat="1" ht="50.25" customHeight="1" x14ac:dyDescent="0.25">
      <c r="A1070" s="61" t="s">
        <v>2977</v>
      </c>
      <c r="B1070" s="62">
        <v>81101510</v>
      </c>
      <c r="C1070" s="63" t="s">
        <v>3827</v>
      </c>
      <c r="D1070" s="64">
        <v>43344</v>
      </c>
      <c r="E1070" s="65" t="s">
        <v>918</v>
      </c>
      <c r="F1070" s="66" t="s">
        <v>1126</v>
      </c>
      <c r="G1070" s="65" t="s">
        <v>3797</v>
      </c>
      <c r="H1070" s="67">
        <v>184000000</v>
      </c>
      <c r="I1070" s="67">
        <v>184000000</v>
      </c>
      <c r="J1070" s="66" t="s">
        <v>76</v>
      </c>
      <c r="K1070" s="66" t="s">
        <v>68</v>
      </c>
      <c r="L1070" s="62" t="s">
        <v>2981</v>
      </c>
      <c r="M1070" s="62" t="s">
        <v>1767</v>
      </c>
      <c r="N1070" s="68" t="s">
        <v>2998</v>
      </c>
      <c r="O1070" s="69" t="s">
        <v>2983</v>
      </c>
      <c r="P1070" s="65" t="s">
        <v>3190</v>
      </c>
      <c r="Q1070" s="65" t="s">
        <v>3459</v>
      </c>
      <c r="R1070" s="65" t="s">
        <v>3798</v>
      </c>
      <c r="S1070" s="65"/>
      <c r="T1070" s="65" t="s">
        <v>3707</v>
      </c>
      <c r="U1070" s="70" t="s">
        <v>3826</v>
      </c>
      <c r="V1070" s="71"/>
      <c r="W1070" s="72"/>
      <c r="X1070" s="73"/>
      <c r="Y1070" s="74"/>
      <c r="Z1070" s="74"/>
      <c r="AA1070" s="75" t="str">
        <f t="shared" si="16"/>
        <v/>
      </c>
      <c r="AB1070" s="70"/>
      <c r="AC1070" s="70"/>
      <c r="AD1070" s="70"/>
      <c r="AE1070" s="70" t="s">
        <v>3350</v>
      </c>
      <c r="AF1070" s="76" t="s">
        <v>63</v>
      </c>
      <c r="AG1070" s="65" t="s">
        <v>3007</v>
      </c>
    </row>
    <row r="1071" spans="1:33" s="78" customFormat="1" ht="50.25" customHeight="1" x14ac:dyDescent="0.25">
      <c r="A1071" s="61" t="s">
        <v>2977</v>
      </c>
      <c r="B1071" s="62" t="s">
        <v>2978</v>
      </c>
      <c r="C1071" s="63" t="s">
        <v>3828</v>
      </c>
      <c r="D1071" s="64">
        <v>43344</v>
      </c>
      <c r="E1071" s="65" t="s">
        <v>918</v>
      </c>
      <c r="F1071" s="66" t="s">
        <v>150</v>
      </c>
      <c r="G1071" s="65" t="s">
        <v>3797</v>
      </c>
      <c r="H1071" s="67">
        <v>1656000000</v>
      </c>
      <c r="I1071" s="67">
        <v>1656000000</v>
      </c>
      <c r="J1071" s="66" t="s">
        <v>76</v>
      </c>
      <c r="K1071" s="66" t="s">
        <v>68</v>
      </c>
      <c r="L1071" s="62" t="s">
        <v>2981</v>
      </c>
      <c r="M1071" s="62" t="s">
        <v>1767</v>
      </c>
      <c r="N1071" s="68" t="s">
        <v>2998</v>
      </c>
      <c r="O1071" s="69" t="s">
        <v>2983</v>
      </c>
      <c r="P1071" s="65" t="s">
        <v>3190</v>
      </c>
      <c r="Q1071" s="65" t="s">
        <v>3459</v>
      </c>
      <c r="R1071" s="65" t="s">
        <v>3798</v>
      </c>
      <c r="S1071" s="65"/>
      <c r="T1071" s="65" t="s">
        <v>3799</v>
      </c>
      <c r="U1071" s="70" t="s">
        <v>3800</v>
      </c>
      <c r="V1071" s="71"/>
      <c r="W1071" s="72"/>
      <c r="X1071" s="73"/>
      <c r="Y1071" s="74"/>
      <c r="Z1071" s="74"/>
      <c r="AA1071" s="75" t="str">
        <f t="shared" si="16"/>
        <v/>
      </c>
      <c r="AB1071" s="70"/>
      <c r="AC1071" s="70"/>
      <c r="AD1071" s="70"/>
      <c r="AE1071" s="70" t="s">
        <v>3801</v>
      </c>
      <c r="AF1071" s="76" t="s">
        <v>283</v>
      </c>
      <c r="AG1071" s="65" t="s">
        <v>2995</v>
      </c>
    </row>
    <row r="1072" spans="1:33" s="78" customFormat="1" ht="50.25" customHeight="1" x14ac:dyDescent="0.25">
      <c r="A1072" s="61" t="s">
        <v>2977</v>
      </c>
      <c r="B1072" s="62">
        <v>81101510</v>
      </c>
      <c r="C1072" s="63" t="s">
        <v>3829</v>
      </c>
      <c r="D1072" s="64">
        <v>43344</v>
      </c>
      <c r="E1072" s="65" t="s">
        <v>918</v>
      </c>
      <c r="F1072" s="66" t="s">
        <v>1126</v>
      </c>
      <c r="G1072" s="65" t="s">
        <v>3797</v>
      </c>
      <c r="H1072" s="67">
        <v>184000000</v>
      </c>
      <c r="I1072" s="67">
        <v>184000000</v>
      </c>
      <c r="J1072" s="66" t="s">
        <v>76</v>
      </c>
      <c r="K1072" s="66" t="s">
        <v>68</v>
      </c>
      <c r="L1072" s="62" t="s">
        <v>2981</v>
      </c>
      <c r="M1072" s="62" t="s">
        <v>1767</v>
      </c>
      <c r="N1072" s="68" t="s">
        <v>2998</v>
      </c>
      <c r="O1072" s="69" t="s">
        <v>2983</v>
      </c>
      <c r="P1072" s="65" t="s">
        <v>3190</v>
      </c>
      <c r="Q1072" s="65" t="s">
        <v>3459</v>
      </c>
      <c r="R1072" s="65" t="s">
        <v>3798</v>
      </c>
      <c r="S1072" s="65"/>
      <c r="T1072" s="65" t="s">
        <v>3799</v>
      </c>
      <c r="U1072" s="70" t="s">
        <v>3800</v>
      </c>
      <c r="V1072" s="71"/>
      <c r="W1072" s="72"/>
      <c r="X1072" s="73"/>
      <c r="Y1072" s="74"/>
      <c r="Z1072" s="74"/>
      <c r="AA1072" s="75" t="str">
        <f t="shared" si="16"/>
        <v/>
      </c>
      <c r="AB1072" s="70"/>
      <c r="AC1072" s="70"/>
      <c r="AD1072" s="70"/>
      <c r="AE1072" s="70" t="s">
        <v>3350</v>
      </c>
      <c r="AF1072" s="76" t="s">
        <v>63</v>
      </c>
      <c r="AG1072" s="65" t="s">
        <v>3007</v>
      </c>
    </row>
    <row r="1073" spans="1:33" s="78" customFormat="1" ht="50.25" customHeight="1" x14ac:dyDescent="0.25">
      <c r="A1073" s="61" t="s">
        <v>2977</v>
      </c>
      <c r="B1073" s="62" t="s">
        <v>2978</v>
      </c>
      <c r="C1073" s="63" t="s">
        <v>3830</v>
      </c>
      <c r="D1073" s="64">
        <v>43344</v>
      </c>
      <c r="E1073" s="65" t="s">
        <v>918</v>
      </c>
      <c r="F1073" s="66" t="s">
        <v>150</v>
      </c>
      <c r="G1073" s="65" t="s">
        <v>3797</v>
      </c>
      <c r="H1073" s="67">
        <v>1656000000</v>
      </c>
      <c r="I1073" s="67">
        <v>1656000000</v>
      </c>
      <c r="J1073" s="66" t="s">
        <v>76</v>
      </c>
      <c r="K1073" s="66" t="s">
        <v>68</v>
      </c>
      <c r="L1073" s="62" t="s">
        <v>2981</v>
      </c>
      <c r="M1073" s="62" t="s">
        <v>1767</v>
      </c>
      <c r="N1073" s="68" t="s">
        <v>2998</v>
      </c>
      <c r="O1073" s="69" t="s">
        <v>2983</v>
      </c>
      <c r="P1073" s="65" t="s">
        <v>3190</v>
      </c>
      <c r="Q1073" s="65" t="s">
        <v>3459</v>
      </c>
      <c r="R1073" s="65" t="s">
        <v>3798</v>
      </c>
      <c r="S1073" s="65"/>
      <c r="T1073" s="65" t="s">
        <v>3799</v>
      </c>
      <c r="U1073" s="70" t="s">
        <v>3800</v>
      </c>
      <c r="V1073" s="71"/>
      <c r="W1073" s="72"/>
      <c r="X1073" s="73"/>
      <c r="Y1073" s="74"/>
      <c r="Z1073" s="74"/>
      <c r="AA1073" s="75" t="str">
        <f t="shared" si="16"/>
        <v/>
      </c>
      <c r="AB1073" s="70"/>
      <c r="AC1073" s="70"/>
      <c r="AD1073" s="70"/>
      <c r="AE1073" s="70" t="s">
        <v>3801</v>
      </c>
      <c r="AF1073" s="76" t="s">
        <v>283</v>
      </c>
      <c r="AG1073" s="65" t="s">
        <v>2995</v>
      </c>
    </row>
    <row r="1074" spans="1:33" s="78" customFormat="1" ht="50.25" customHeight="1" x14ac:dyDescent="0.25">
      <c r="A1074" s="61" t="s">
        <v>2977</v>
      </c>
      <c r="B1074" s="62">
        <v>81101510</v>
      </c>
      <c r="C1074" s="63" t="s">
        <v>3831</v>
      </c>
      <c r="D1074" s="64">
        <v>43344</v>
      </c>
      <c r="E1074" s="65" t="s">
        <v>918</v>
      </c>
      <c r="F1074" s="66" t="s">
        <v>1126</v>
      </c>
      <c r="G1074" s="65" t="s">
        <v>3797</v>
      </c>
      <c r="H1074" s="67">
        <v>184000000</v>
      </c>
      <c r="I1074" s="67">
        <v>184000000</v>
      </c>
      <c r="J1074" s="66" t="s">
        <v>76</v>
      </c>
      <c r="K1074" s="66" t="s">
        <v>68</v>
      </c>
      <c r="L1074" s="62" t="s">
        <v>2981</v>
      </c>
      <c r="M1074" s="62" t="s">
        <v>1767</v>
      </c>
      <c r="N1074" s="68" t="s">
        <v>2998</v>
      </c>
      <c r="O1074" s="69" t="s">
        <v>2983</v>
      </c>
      <c r="P1074" s="65" t="s">
        <v>3190</v>
      </c>
      <c r="Q1074" s="65" t="s">
        <v>3459</v>
      </c>
      <c r="R1074" s="65" t="s">
        <v>3798</v>
      </c>
      <c r="S1074" s="65"/>
      <c r="T1074" s="65" t="s">
        <v>3799</v>
      </c>
      <c r="U1074" s="70" t="s">
        <v>3800</v>
      </c>
      <c r="V1074" s="71"/>
      <c r="W1074" s="72"/>
      <c r="X1074" s="73"/>
      <c r="Y1074" s="74"/>
      <c r="Z1074" s="74"/>
      <c r="AA1074" s="75" t="str">
        <f t="shared" si="16"/>
        <v/>
      </c>
      <c r="AB1074" s="70"/>
      <c r="AC1074" s="70"/>
      <c r="AD1074" s="70"/>
      <c r="AE1074" s="70" t="s">
        <v>3350</v>
      </c>
      <c r="AF1074" s="76" t="s">
        <v>63</v>
      </c>
      <c r="AG1074" s="65" t="s">
        <v>3007</v>
      </c>
    </row>
    <row r="1075" spans="1:33" s="78" customFormat="1" ht="50.25" customHeight="1" x14ac:dyDescent="0.25">
      <c r="A1075" s="61" t="s">
        <v>2977</v>
      </c>
      <c r="B1075" s="62" t="s">
        <v>2978</v>
      </c>
      <c r="C1075" s="63" t="s">
        <v>3832</v>
      </c>
      <c r="D1075" s="64">
        <v>43344</v>
      </c>
      <c r="E1075" s="65" t="s">
        <v>918</v>
      </c>
      <c r="F1075" s="66" t="s">
        <v>150</v>
      </c>
      <c r="G1075" s="65" t="s">
        <v>3797</v>
      </c>
      <c r="H1075" s="67">
        <v>1656000000</v>
      </c>
      <c r="I1075" s="67">
        <v>1656000000</v>
      </c>
      <c r="J1075" s="66" t="s">
        <v>76</v>
      </c>
      <c r="K1075" s="66" t="s">
        <v>68</v>
      </c>
      <c r="L1075" s="62" t="s">
        <v>2981</v>
      </c>
      <c r="M1075" s="62" t="s">
        <v>1767</v>
      </c>
      <c r="N1075" s="68" t="s">
        <v>2998</v>
      </c>
      <c r="O1075" s="69" t="s">
        <v>2983</v>
      </c>
      <c r="P1075" s="65" t="s">
        <v>3190</v>
      </c>
      <c r="Q1075" s="65" t="s">
        <v>3459</v>
      </c>
      <c r="R1075" s="65" t="s">
        <v>3798</v>
      </c>
      <c r="S1075" s="65"/>
      <c r="T1075" s="65" t="s">
        <v>3833</v>
      </c>
      <c r="U1075" s="70" t="s">
        <v>3800</v>
      </c>
      <c r="V1075" s="71"/>
      <c r="W1075" s="72"/>
      <c r="X1075" s="73"/>
      <c r="Y1075" s="74"/>
      <c r="Z1075" s="74"/>
      <c r="AA1075" s="75" t="str">
        <f t="shared" si="16"/>
        <v/>
      </c>
      <c r="AB1075" s="70"/>
      <c r="AC1075" s="70"/>
      <c r="AD1075" s="70"/>
      <c r="AE1075" s="70" t="s">
        <v>3801</v>
      </c>
      <c r="AF1075" s="76" t="s">
        <v>283</v>
      </c>
      <c r="AG1075" s="65" t="s">
        <v>2995</v>
      </c>
    </row>
    <row r="1076" spans="1:33" s="78" customFormat="1" ht="50.25" customHeight="1" x14ac:dyDescent="0.25">
      <c r="A1076" s="61" t="s">
        <v>2977</v>
      </c>
      <c r="B1076" s="62">
        <v>81101510</v>
      </c>
      <c r="C1076" s="63" t="s">
        <v>3834</v>
      </c>
      <c r="D1076" s="64">
        <v>43344</v>
      </c>
      <c r="E1076" s="65" t="s">
        <v>918</v>
      </c>
      <c r="F1076" s="66" t="s">
        <v>1126</v>
      </c>
      <c r="G1076" s="65" t="s">
        <v>3797</v>
      </c>
      <c r="H1076" s="67">
        <v>184000000</v>
      </c>
      <c r="I1076" s="67">
        <v>184000000</v>
      </c>
      <c r="J1076" s="66" t="s">
        <v>76</v>
      </c>
      <c r="K1076" s="66" t="s">
        <v>68</v>
      </c>
      <c r="L1076" s="62" t="s">
        <v>2981</v>
      </c>
      <c r="M1076" s="62" t="s">
        <v>1767</v>
      </c>
      <c r="N1076" s="68" t="s">
        <v>2998</v>
      </c>
      <c r="O1076" s="69" t="s">
        <v>2983</v>
      </c>
      <c r="P1076" s="65" t="s">
        <v>3190</v>
      </c>
      <c r="Q1076" s="65" t="s">
        <v>3459</v>
      </c>
      <c r="R1076" s="65" t="s">
        <v>3798</v>
      </c>
      <c r="S1076" s="65"/>
      <c r="T1076" s="65" t="s">
        <v>3833</v>
      </c>
      <c r="U1076" s="70" t="s">
        <v>3800</v>
      </c>
      <c r="V1076" s="71"/>
      <c r="W1076" s="72"/>
      <c r="X1076" s="73"/>
      <c r="Y1076" s="74"/>
      <c r="Z1076" s="74"/>
      <c r="AA1076" s="75" t="str">
        <f t="shared" si="16"/>
        <v/>
      </c>
      <c r="AB1076" s="70"/>
      <c r="AC1076" s="70"/>
      <c r="AD1076" s="70"/>
      <c r="AE1076" s="70" t="s">
        <v>3350</v>
      </c>
      <c r="AF1076" s="76" t="s">
        <v>63</v>
      </c>
      <c r="AG1076" s="65" t="s">
        <v>3007</v>
      </c>
    </row>
    <row r="1077" spans="1:33" s="78" customFormat="1" ht="50.25" customHeight="1" x14ac:dyDescent="0.25">
      <c r="A1077" s="61" t="s">
        <v>2977</v>
      </c>
      <c r="B1077" s="62" t="s">
        <v>2978</v>
      </c>
      <c r="C1077" s="63" t="s">
        <v>3835</v>
      </c>
      <c r="D1077" s="64">
        <v>43344</v>
      </c>
      <c r="E1077" s="65" t="s">
        <v>918</v>
      </c>
      <c r="F1077" s="66" t="s">
        <v>150</v>
      </c>
      <c r="G1077" s="65" t="s">
        <v>3797</v>
      </c>
      <c r="H1077" s="67">
        <v>1656000000</v>
      </c>
      <c r="I1077" s="67">
        <v>1656000000</v>
      </c>
      <c r="J1077" s="66" t="s">
        <v>76</v>
      </c>
      <c r="K1077" s="66" t="s">
        <v>68</v>
      </c>
      <c r="L1077" s="62" t="s">
        <v>2981</v>
      </c>
      <c r="M1077" s="62" t="s">
        <v>1767</v>
      </c>
      <c r="N1077" s="68" t="s">
        <v>2998</v>
      </c>
      <c r="O1077" s="69" t="s">
        <v>2983</v>
      </c>
      <c r="P1077" s="65" t="s">
        <v>3190</v>
      </c>
      <c r="Q1077" s="65" t="s">
        <v>3459</v>
      </c>
      <c r="R1077" s="65" t="s">
        <v>3798</v>
      </c>
      <c r="S1077" s="65"/>
      <c r="T1077" s="65" t="s">
        <v>3833</v>
      </c>
      <c r="U1077" s="70" t="s">
        <v>3800</v>
      </c>
      <c r="V1077" s="71"/>
      <c r="W1077" s="72"/>
      <c r="X1077" s="73"/>
      <c r="Y1077" s="74"/>
      <c r="Z1077" s="74"/>
      <c r="AA1077" s="75" t="str">
        <f t="shared" si="16"/>
        <v/>
      </c>
      <c r="AB1077" s="70"/>
      <c r="AC1077" s="70"/>
      <c r="AD1077" s="70"/>
      <c r="AE1077" s="70" t="s">
        <v>3801</v>
      </c>
      <c r="AF1077" s="76" t="s">
        <v>283</v>
      </c>
      <c r="AG1077" s="65" t="s">
        <v>2995</v>
      </c>
    </row>
    <row r="1078" spans="1:33" s="78" customFormat="1" ht="50.25" customHeight="1" x14ac:dyDescent="0.25">
      <c r="A1078" s="61" t="s">
        <v>2977</v>
      </c>
      <c r="B1078" s="62">
        <v>81101510</v>
      </c>
      <c r="C1078" s="63" t="s">
        <v>3836</v>
      </c>
      <c r="D1078" s="64">
        <v>43344</v>
      </c>
      <c r="E1078" s="65" t="s">
        <v>918</v>
      </c>
      <c r="F1078" s="66" t="s">
        <v>1126</v>
      </c>
      <c r="G1078" s="65" t="s">
        <v>3797</v>
      </c>
      <c r="H1078" s="67">
        <v>184000000</v>
      </c>
      <c r="I1078" s="67">
        <v>184000000</v>
      </c>
      <c r="J1078" s="66" t="s">
        <v>76</v>
      </c>
      <c r="K1078" s="66" t="s">
        <v>68</v>
      </c>
      <c r="L1078" s="62" t="s">
        <v>2981</v>
      </c>
      <c r="M1078" s="62" t="s">
        <v>1767</v>
      </c>
      <c r="N1078" s="68" t="s">
        <v>2998</v>
      </c>
      <c r="O1078" s="69" t="s">
        <v>2983</v>
      </c>
      <c r="P1078" s="65" t="s">
        <v>3190</v>
      </c>
      <c r="Q1078" s="65" t="s">
        <v>3459</v>
      </c>
      <c r="R1078" s="65" t="s">
        <v>3798</v>
      </c>
      <c r="S1078" s="65"/>
      <c r="T1078" s="65" t="s">
        <v>3833</v>
      </c>
      <c r="U1078" s="70" t="s">
        <v>3800</v>
      </c>
      <c r="V1078" s="71"/>
      <c r="W1078" s="72"/>
      <c r="X1078" s="73"/>
      <c r="Y1078" s="74"/>
      <c r="Z1078" s="74"/>
      <c r="AA1078" s="75" t="str">
        <f t="shared" si="16"/>
        <v/>
      </c>
      <c r="AB1078" s="70"/>
      <c r="AC1078" s="70"/>
      <c r="AD1078" s="70"/>
      <c r="AE1078" s="70" t="s">
        <v>3350</v>
      </c>
      <c r="AF1078" s="76" t="s">
        <v>63</v>
      </c>
      <c r="AG1078" s="65" t="s">
        <v>3007</v>
      </c>
    </row>
    <row r="1079" spans="1:33" s="78" customFormat="1" ht="50.25" customHeight="1" x14ac:dyDescent="0.25">
      <c r="A1079" s="61" t="s">
        <v>2977</v>
      </c>
      <c r="B1079" s="62" t="s">
        <v>2978</v>
      </c>
      <c r="C1079" s="63" t="s">
        <v>3837</v>
      </c>
      <c r="D1079" s="64">
        <v>43344</v>
      </c>
      <c r="E1079" s="65" t="s">
        <v>918</v>
      </c>
      <c r="F1079" s="66" t="s">
        <v>150</v>
      </c>
      <c r="G1079" s="65" t="s">
        <v>3797</v>
      </c>
      <c r="H1079" s="67">
        <v>1656000000</v>
      </c>
      <c r="I1079" s="67">
        <v>1656000000</v>
      </c>
      <c r="J1079" s="66" t="s">
        <v>76</v>
      </c>
      <c r="K1079" s="66" t="s">
        <v>68</v>
      </c>
      <c r="L1079" s="62" t="s">
        <v>2981</v>
      </c>
      <c r="M1079" s="62" t="s">
        <v>1767</v>
      </c>
      <c r="N1079" s="68" t="s">
        <v>2998</v>
      </c>
      <c r="O1079" s="69" t="s">
        <v>2983</v>
      </c>
      <c r="P1079" s="65" t="s">
        <v>3190</v>
      </c>
      <c r="Q1079" s="65" t="s">
        <v>3459</v>
      </c>
      <c r="R1079" s="65" t="s">
        <v>3460</v>
      </c>
      <c r="S1079" s="65"/>
      <c r="T1079" s="65" t="s">
        <v>3358</v>
      </c>
      <c r="U1079" s="70" t="s">
        <v>3800</v>
      </c>
      <c r="V1079" s="71"/>
      <c r="W1079" s="72"/>
      <c r="X1079" s="73"/>
      <c r="Y1079" s="74"/>
      <c r="Z1079" s="74"/>
      <c r="AA1079" s="75" t="str">
        <f t="shared" si="16"/>
        <v/>
      </c>
      <c r="AB1079" s="70"/>
      <c r="AC1079" s="70"/>
      <c r="AD1079" s="70"/>
      <c r="AE1079" s="70" t="s">
        <v>3801</v>
      </c>
      <c r="AF1079" s="76" t="s">
        <v>283</v>
      </c>
      <c r="AG1079" s="65" t="s">
        <v>2995</v>
      </c>
    </row>
    <row r="1080" spans="1:33" s="78" customFormat="1" ht="50.25" customHeight="1" x14ac:dyDescent="0.25">
      <c r="A1080" s="61" t="s">
        <v>2977</v>
      </c>
      <c r="B1080" s="62">
        <v>81101510</v>
      </c>
      <c r="C1080" s="63" t="s">
        <v>3838</v>
      </c>
      <c r="D1080" s="64">
        <v>43344</v>
      </c>
      <c r="E1080" s="65" t="s">
        <v>918</v>
      </c>
      <c r="F1080" s="66" t="s">
        <v>1126</v>
      </c>
      <c r="G1080" s="65" t="s">
        <v>3797</v>
      </c>
      <c r="H1080" s="67">
        <v>184000000</v>
      </c>
      <c r="I1080" s="67">
        <v>184000000</v>
      </c>
      <c r="J1080" s="66" t="s">
        <v>76</v>
      </c>
      <c r="K1080" s="66" t="s">
        <v>68</v>
      </c>
      <c r="L1080" s="62" t="s">
        <v>2981</v>
      </c>
      <c r="M1080" s="62" t="s">
        <v>1767</v>
      </c>
      <c r="N1080" s="68" t="s">
        <v>2998</v>
      </c>
      <c r="O1080" s="69" t="s">
        <v>2983</v>
      </c>
      <c r="P1080" s="65" t="s">
        <v>3190</v>
      </c>
      <c r="Q1080" s="65" t="s">
        <v>3459</v>
      </c>
      <c r="R1080" s="65" t="s">
        <v>3460</v>
      </c>
      <c r="S1080" s="65"/>
      <c r="T1080" s="65" t="s">
        <v>3358</v>
      </c>
      <c r="U1080" s="70" t="s">
        <v>3800</v>
      </c>
      <c r="V1080" s="71"/>
      <c r="W1080" s="72"/>
      <c r="X1080" s="73"/>
      <c r="Y1080" s="74"/>
      <c r="Z1080" s="74"/>
      <c r="AA1080" s="75" t="str">
        <f t="shared" si="16"/>
        <v/>
      </c>
      <c r="AB1080" s="70"/>
      <c r="AC1080" s="70"/>
      <c r="AD1080" s="70"/>
      <c r="AE1080" s="70" t="s">
        <v>3350</v>
      </c>
      <c r="AF1080" s="76" t="s">
        <v>63</v>
      </c>
      <c r="AG1080" s="65" t="s">
        <v>3007</v>
      </c>
    </row>
    <row r="1081" spans="1:33" s="78" customFormat="1" ht="50.25" customHeight="1" x14ac:dyDescent="0.25">
      <c r="A1081" s="61" t="s">
        <v>2977</v>
      </c>
      <c r="B1081" s="62" t="s">
        <v>2978</v>
      </c>
      <c r="C1081" s="63" t="s">
        <v>3839</v>
      </c>
      <c r="D1081" s="64">
        <v>43344</v>
      </c>
      <c r="E1081" s="65" t="s">
        <v>918</v>
      </c>
      <c r="F1081" s="66" t="s">
        <v>150</v>
      </c>
      <c r="G1081" s="65" t="s">
        <v>3797</v>
      </c>
      <c r="H1081" s="67">
        <v>3420000000</v>
      </c>
      <c r="I1081" s="67">
        <v>3420000000</v>
      </c>
      <c r="J1081" s="66" t="s">
        <v>76</v>
      </c>
      <c r="K1081" s="66" t="s">
        <v>68</v>
      </c>
      <c r="L1081" s="62" t="s">
        <v>2981</v>
      </c>
      <c r="M1081" s="62" t="s">
        <v>1767</v>
      </c>
      <c r="N1081" s="68" t="s">
        <v>2998</v>
      </c>
      <c r="O1081" s="69" t="s">
        <v>2983</v>
      </c>
      <c r="P1081" s="65" t="s">
        <v>3009</v>
      </c>
      <c r="Q1081" s="65" t="s">
        <v>3840</v>
      </c>
      <c r="R1081" s="65" t="s">
        <v>3841</v>
      </c>
      <c r="S1081" s="65"/>
      <c r="T1081" s="65" t="s">
        <v>3012</v>
      </c>
      <c r="U1081" s="70" t="s">
        <v>3800</v>
      </c>
      <c r="V1081" s="71"/>
      <c r="W1081" s="72"/>
      <c r="X1081" s="73"/>
      <c r="Y1081" s="74"/>
      <c r="Z1081" s="74"/>
      <c r="AA1081" s="75" t="str">
        <f t="shared" si="16"/>
        <v/>
      </c>
      <c r="AB1081" s="70"/>
      <c r="AC1081" s="70"/>
      <c r="AD1081" s="70"/>
      <c r="AE1081" s="70" t="s">
        <v>3842</v>
      </c>
      <c r="AF1081" s="76" t="s">
        <v>283</v>
      </c>
      <c r="AG1081" s="65" t="s">
        <v>2995</v>
      </c>
    </row>
    <row r="1082" spans="1:33" s="78" customFormat="1" ht="50.25" customHeight="1" x14ac:dyDescent="0.25">
      <c r="A1082" s="61" t="s">
        <v>2977</v>
      </c>
      <c r="B1082" s="62">
        <v>81101510</v>
      </c>
      <c r="C1082" s="63" t="s">
        <v>3843</v>
      </c>
      <c r="D1082" s="64">
        <v>43344</v>
      </c>
      <c r="E1082" s="65" t="s">
        <v>918</v>
      </c>
      <c r="F1082" s="66" t="s">
        <v>1126</v>
      </c>
      <c r="G1082" s="65" t="s">
        <v>3797</v>
      </c>
      <c r="H1082" s="67">
        <v>380000000</v>
      </c>
      <c r="I1082" s="67">
        <v>380000000</v>
      </c>
      <c r="J1082" s="66" t="s">
        <v>76</v>
      </c>
      <c r="K1082" s="66" t="s">
        <v>68</v>
      </c>
      <c r="L1082" s="62" t="s">
        <v>2981</v>
      </c>
      <c r="M1082" s="62" t="s">
        <v>1767</v>
      </c>
      <c r="N1082" s="68" t="s">
        <v>2998</v>
      </c>
      <c r="O1082" s="69" t="s">
        <v>2983</v>
      </c>
      <c r="P1082" s="65" t="s">
        <v>3009</v>
      </c>
      <c r="Q1082" s="65" t="s">
        <v>3840</v>
      </c>
      <c r="R1082" s="65" t="s">
        <v>3841</v>
      </c>
      <c r="S1082" s="65"/>
      <c r="T1082" s="65" t="s">
        <v>3012</v>
      </c>
      <c r="U1082" s="70" t="s">
        <v>3800</v>
      </c>
      <c r="V1082" s="71"/>
      <c r="W1082" s="72"/>
      <c r="X1082" s="73"/>
      <c r="Y1082" s="74"/>
      <c r="Z1082" s="74"/>
      <c r="AA1082" s="75" t="str">
        <f t="shared" si="16"/>
        <v/>
      </c>
      <c r="AB1082" s="70"/>
      <c r="AC1082" s="70"/>
      <c r="AD1082" s="70"/>
      <c r="AE1082" s="70" t="s">
        <v>3112</v>
      </c>
      <c r="AF1082" s="76" t="s">
        <v>63</v>
      </c>
      <c r="AG1082" s="65" t="s">
        <v>3007</v>
      </c>
    </row>
    <row r="1083" spans="1:33" s="78" customFormat="1" ht="50.25" customHeight="1" x14ac:dyDescent="0.25">
      <c r="A1083" s="61" t="s">
        <v>2977</v>
      </c>
      <c r="B1083" s="62" t="s">
        <v>2978</v>
      </c>
      <c r="C1083" s="63" t="s">
        <v>3844</v>
      </c>
      <c r="D1083" s="64">
        <v>43344</v>
      </c>
      <c r="E1083" s="65" t="s">
        <v>918</v>
      </c>
      <c r="F1083" s="66" t="s">
        <v>150</v>
      </c>
      <c r="G1083" s="65" t="s">
        <v>3797</v>
      </c>
      <c r="H1083" s="67">
        <v>2053800000</v>
      </c>
      <c r="I1083" s="67">
        <v>2053800000</v>
      </c>
      <c r="J1083" s="66" t="s">
        <v>76</v>
      </c>
      <c r="K1083" s="66" t="s">
        <v>68</v>
      </c>
      <c r="L1083" s="62" t="s">
        <v>2981</v>
      </c>
      <c r="M1083" s="62" t="s">
        <v>1767</v>
      </c>
      <c r="N1083" s="68" t="s">
        <v>2998</v>
      </c>
      <c r="O1083" s="69" t="s">
        <v>2983</v>
      </c>
      <c r="P1083" s="65" t="s">
        <v>3009</v>
      </c>
      <c r="Q1083" s="65" t="s">
        <v>3840</v>
      </c>
      <c r="R1083" s="65" t="s">
        <v>3841</v>
      </c>
      <c r="S1083" s="65"/>
      <c r="T1083" s="65" t="s">
        <v>3012</v>
      </c>
      <c r="U1083" s="70" t="s">
        <v>3800</v>
      </c>
      <c r="V1083" s="71"/>
      <c r="W1083" s="72"/>
      <c r="X1083" s="73"/>
      <c r="Y1083" s="74"/>
      <c r="Z1083" s="74"/>
      <c r="AA1083" s="75" t="str">
        <f t="shared" si="16"/>
        <v/>
      </c>
      <c r="AB1083" s="70"/>
      <c r="AC1083" s="70"/>
      <c r="AD1083" s="70"/>
      <c r="AE1083" s="70" t="s">
        <v>3842</v>
      </c>
      <c r="AF1083" s="76" t="s">
        <v>283</v>
      </c>
      <c r="AG1083" s="65" t="s">
        <v>2995</v>
      </c>
    </row>
    <row r="1084" spans="1:33" s="78" customFormat="1" ht="50.25" customHeight="1" x14ac:dyDescent="0.25">
      <c r="A1084" s="61" t="s">
        <v>2977</v>
      </c>
      <c r="B1084" s="62">
        <v>81101510</v>
      </c>
      <c r="C1084" s="63" t="s">
        <v>3845</v>
      </c>
      <c r="D1084" s="64">
        <v>43344</v>
      </c>
      <c r="E1084" s="65" t="s">
        <v>918</v>
      </c>
      <c r="F1084" s="66" t="s">
        <v>1126</v>
      </c>
      <c r="G1084" s="65" t="s">
        <v>3797</v>
      </c>
      <c r="H1084" s="67">
        <v>228200000</v>
      </c>
      <c r="I1084" s="67">
        <v>228200000</v>
      </c>
      <c r="J1084" s="66" t="s">
        <v>76</v>
      </c>
      <c r="K1084" s="66" t="s">
        <v>68</v>
      </c>
      <c r="L1084" s="62" t="s">
        <v>2981</v>
      </c>
      <c r="M1084" s="62" t="s">
        <v>1767</v>
      </c>
      <c r="N1084" s="68" t="s">
        <v>2998</v>
      </c>
      <c r="O1084" s="69" t="s">
        <v>2983</v>
      </c>
      <c r="P1084" s="65" t="s">
        <v>3009</v>
      </c>
      <c r="Q1084" s="65" t="s">
        <v>3840</v>
      </c>
      <c r="R1084" s="65" t="s">
        <v>3841</v>
      </c>
      <c r="S1084" s="65"/>
      <c r="T1084" s="65" t="s">
        <v>3012</v>
      </c>
      <c r="U1084" s="70" t="s">
        <v>3800</v>
      </c>
      <c r="V1084" s="71"/>
      <c r="W1084" s="72"/>
      <c r="X1084" s="73"/>
      <c r="Y1084" s="74"/>
      <c r="Z1084" s="74"/>
      <c r="AA1084" s="75" t="str">
        <f t="shared" si="16"/>
        <v/>
      </c>
      <c r="AB1084" s="70"/>
      <c r="AC1084" s="70"/>
      <c r="AD1084" s="70"/>
      <c r="AE1084" s="70" t="s">
        <v>3112</v>
      </c>
      <c r="AF1084" s="76" t="s">
        <v>63</v>
      </c>
      <c r="AG1084" s="65" t="s">
        <v>3007</v>
      </c>
    </row>
    <row r="1085" spans="1:33" s="78" customFormat="1" ht="50.25" customHeight="1" x14ac:dyDescent="0.25">
      <c r="A1085" s="61" t="s">
        <v>2977</v>
      </c>
      <c r="B1085" s="62" t="s">
        <v>2978</v>
      </c>
      <c r="C1085" s="63" t="s">
        <v>3846</v>
      </c>
      <c r="D1085" s="64">
        <v>43344</v>
      </c>
      <c r="E1085" s="65" t="s">
        <v>918</v>
      </c>
      <c r="F1085" s="66" t="s">
        <v>150</v>
      </c>
      <c r="G1085" s="65" t="s">
        <v>3797</v>
      </c>
      <c r="H1085" s="67">
        <v>1761300000</v>
      </c>
      <c r="I1085" s="67">
        <v>1761300000</v>
      </c>
      <c r="J1085" s="66" t="s">
        <v>76</v>
      </c>
      <c r="K1085" s="66" t="s">
        <v>68</v>
      </c>
      <c r="L1085" s="62" t="s">
        <v>2981</v>
      </c>
      <c r="M1085" s="62" t="s">
        <v>1767</v>
      </c>
      <c r="N1085" s="68" t="s">
        <v>2998</v>
      </c>
      <c r="O1085" s="69" t="s">
        <v>2983</v>
      </c>
      <c r="P1085" s="65" t="s">
        <v>3009</v>
      </c>
      <c r="Q1085" s="65" t="s">
        <v>3840</v>
      </c>
      <c r="R1085" s="65" t="s">
        <v>3841</v>
      </c>
      <c r="S1085" s="65"/>
      <c r="T1085" s="65" t="s">
        <v>3012</v>
      </c>
      <c r="U1085" s="70" t="s">
        <v>3800</v>
      </c>
      <c r="V1085" s="71"/>
      <c r="W1085" s="72"/>
      <c r="X1085" s="73"/>
      <c r="Y1085" s="74"/>
      <c r="Z1085" s="74"/>
      <c r="AA1085" s="75" t="str">
        <f t="shared" si="16"/>
        <v/>
      </c>
      <c r="AB1085" s="70"/>
      <c r="AC1085" s="70"/>
      <c r="AD1085" s="70"/>
      <c r="AE1085" s="70" t="s">
        <v>3842</v>
      </c>
      <c r="AF1085" s="76" t="s">
        <v>283</v>
      </c>
      <c r="AG1085" s="65" t="s">
        <v>2995</v>
      </c>
    </row>
    <row r="1086" spans="1:33" s="78" customFormat="1" ht="50.25" customHeight="1" x14ac:dyDescent="0.25">
      <c r="A1086" s="61" t="s">
        <v>2977</v>
      </c>
      <c r="B1086" s="62">
        <v>81101510</v>
      </c>
      <c r="C1086" s="63" t="s">
        <v>3847</v>
      </c>
      <c r="D1086" s="64">
        <v>43344</v>
      </c>
      <c r="E1086" s="65" t="s">
        <v>918</v>
      </c>
      <c r="F1086" s="66" t="s">
        <v>1126</v>
      </c>
      <c r="G1086" s="65" t="s">
        <v>3797</v>
      </c>
      <c r="H1086" s="67">
        <v>195700000</v>
      </c>
      <c r="I1086" s="67">
        <v>195700000</v>
      </c>
      <c r="J1086" s="66" t="s">
        <v>76</v>
      </c>
      <c r="K1086" s="66" t="s">
        <v>68</v>
      </c>
      <c r="L1086" s="62" t="s">
        <v>2981</v>
      </c>
      <c r="M1086" s="62" t="s">
        <v>1767</v>
      </c>
      <c r="N1086" s="68" t="s">
        <v>2998</v>
      </c>
      <c r="O1086" s="69" t="s">
        <v>2983</v>
      </c>
      <c r="P1086" s="65" t="s">
        <v>3009</v>
      </c>
      <c r="Q1086" s="65" t="s">
        <v>3840</v>
      </c>
      <c r="R1086" s="65" t="s">
        <v>3841</v>
      </c>
      <c r="S1086" s="65"/>
      <c r="T1086" s="65" t="s">
        <v>3012</v>
      </c>
      <c r="U1086" s="70" t="s">
        <v>3800</v>
      </c>
      <c r="V1086" s="71"/>
      <c r="W1086" s="72"/>
      <c r="X1086" s="73"/>
      <c r="Y1086" s="74"/>
      <c r="Z1086" s="74"/>
      <c r="AA1086" s="75" t="str">
        <f t="shared" si="16"/>
        <v/>
      </c>
      <c r="AB1086" s="70"/>
      <c r="AC1086" s="70"/>
      <c r="AD1086" s="70"/>
      <c r="AE1086" s="70" t="s">
        <v>3112</v>
      </c>
      <c r="AF1086" s="76" t="s">
        <v>63</v>
      </c>
      <c r="AG1086" s="65" t="s">
        <v>3007</v>
      </c>
    </row>
    <row r="1087" spans="1:33" s="78" customFormat="1" ht="50.25" customHeight="1" x14ac:dyDescent="0.25">
      <c r="A1087" s="61" t="s">
        <v>2977</v>
      </c>
      <c r="B1087" s="62" t="s">
        <v>2978</v>
      </c>
      <c r="C1087" s="63" t="s">
        <v>3848</v>
      </c>
      <c r="D1087" s="64">
        <v>43344</v>
      </c>
      <c r="E1087" s="65" t="s">
        <v>918</v>
      </c>
      <c r="F1087" s="66" t="s">
        <v>150</v>
      </c>
      <c r="G1087" s="65" t="s">
        <v>3797</v>
      </c>
      <c r="H1087" s="67">
        <v>6660000000</v>
      </c>
      <c r="I1087" s="67">
        <v>6660000000</v>
      </c>
      <c r="J1087" s="66" t="s">
        <v>76</v>
      </c>
      <c r="K1087" s="66" t="s">
        <v>68</v>
      </c>
      <c r="L1087" s="62" t="s">
        <v>2981</v>
      </c>
      <c r="M1087" s="62" t="s">
        <v>1767</v>
      </c>
      <c r="N1087" s="68" t="s">
        <v>2998</v>
      </c>
      <c r="O1087" s="69" t="s">
        <v>2983</v>
      </c>
      <c r="P1087" s="65" t="s">
        <v>3009</v>
      </c>
      <c r="Q1087" s="65" t="s">
        <v>3840</v>
      </c>
      <c r="R1087" s="65" t="s">
        <v>3841</v>
      </c>
      <c r="S1087" s="65"/>
      <c r="T1087" s="65" t="s">
        <v>3012</v>
      </c>
      <c r="U1087" s="70" t="s">
        <v>3800</v>
      </c>
      <c r="V1087" s="71"/>
      <c r="W1087" s="72"/>
      <c r="X1087" s="73"/>
      <c r="Y1087" s="74"/>
      <c r="Z1087" s="74"/>
      <c r="AA1087" s="75" t="str">
        <f t="shared" si="16"/>
        <v/>
      </c>
      <c r="AB1087" s="70"/>
      <c r="AC1087" s="70"/>
      <c r="AD1087" s="70"/>
      <c r="AE1087" s="70" t="s">
        <v>3842</v>
      </c>
      <c r="AF1087" s="76" t="s">
        <v>283</v>
      </c>
      <c r="AG1087" s="65" t="s">
        <v>2995</v>
      </c>
    </row>
    <row r="1088" spans="1:33" s="78" customFormat="1" ht="50.25" customHeight="1" x14ac:dyDescent="0.25">
      <c r="A1088" s="61" t="s">
        <v>2977</v>
      </c>
      <c r="B1088" s="62">
        <v>81101510</v>
      </c>
      <c r="C1088" s="63" t="s">
        <v>3849</v>
      </c>
      <c r="D1088" s="64">
        <v>43344</v>
      </c>
      <c r="E1088" s="65" t="s">
        <v>918</v>
      </c>
      <c r="F1088" s="66" t="s">
        <v>1126</v>
      </c>
      <c r="G1088" s="65" t="s">
        <v>3797</v>
      </c>
      <c r="H1088" s="67">
        <v>740000000</v>
      </c>
      <c r="I1088" s="67">
        <v>740000000</v>
      </c>
      <c r="J1088" s="66" t="s">
        <v>76</v>
      </c>
      <c r="K1088" s="66" t="s">
        <v>68</v>
      </c>
      <c r="L1088" s="62" t="s">
        <v>2981</v>
      </c>
      <c r="M1088" s="62" t="s">
        <v>1767</v>
      </c>
      <c r="N1088" s="68" t="s">
        <v>2998</v>
      </c>
      <c r="O1088" s="69" t="s">
        <v>2983</v>
      </c>
      <c r="P1088" s="65" t="s">
        <v>3009</v>
      </c>
      <c r="Q1088" s="65" t="s">
        <v>3840</v>
      </c>
      <c r="R1088" s="65" t="s">
        <v>3841</v>
      </c>
      <c r="S1088" s="65"/>
      <c r="T1088" s="65" t="s">
        <v>3012</v>
      </c>
      <c r="U1088" s="70" t="s">
        <v>3800</v>
      </c>
      <c r="V1088" s="71"/>
      <c r="W1088" s="72"/>
      <c r="X1088" s="73"/>
      <c r="Y1088" s="74"/>
      <c r="Z1088" s="74"/>
      <c r="AA1088" s="75" t="str">
        <f t="shared" si="16"/>
        <v/>
      </c>
      <c r="AB1088" s="70"/>
      <c r="AC1088" s="70"/>
      <c r="AD1088" s="70"/>
      <c r="AE1088" s="70" t="s">
        <v>3112</v>
      </c>
      <c r="AF1088" s="76" t="s">
        <v>63</v>
      </c>
      <c r="AG1088" s="65" t="s">
        <v>3007</v>
      </c>
    </row>
    <row r="1089" spans="1:33" s="78" customFormat="1" ht="50.25" customHeight="1" x14ac:dyDescent="0.25">
      <c r="A1089" s="61" t="s">
        <v>2977</v>
      </c>
      <c r="B1089" s="62" t="s">
        <v>2978</v>
      </c>
      <c r="C1089" s="63" t="s">
        <v>3850</v>
      </c>
      <c r="D1089" s="64">
        <v>43344</v>
      </c>
      <c r="E1089" s="65" t="s">
        <v>918</v>
      </c>
      <c r="F1089" s="66" t="s">
        <v>150</v>
      </c>
      <c r="G1089" s="65" t="s">
        <v>3797</v>
      </c>
      <c r="H1089" s="67">
        <v>1761300000</v>
      </c>
      <c r="I1089" s="67">
        <v>1761300000</v>
      </c>
      <c r="J1089" s="66" t="s">
        <v>76</v>
      </c>
      <c r="K1089" s="66" t="s">
        <v>68</v>
      </c>
      <c r="L1089" s="62" t="s">
        <v>2981</v>
      </c>
      <c r="M1089" s="62" t="s">
        <v>1767</v>
      </c>
      <c r="N1089" s="68" t="s">
        <v>2998</v>
      </c>
      <c r="O1089" s="69" t="s">
        <v>2983</v>
      </c>
      <c r="P1089" s="65" t="s">
        <v>3009</v>
      </c>
      <c r="Q1089" s="65" t="s">
        <v>3840</v>
      </c>
      <c r="R1089" s="65" t="s">
        <v>3841</v>
      </c>
      <c r="S1089" s="65"/>
      <c r="T1089" s="65" t="s">
        <v>3012</v>
      </c>
      <c r="U1089" s="70" t="s">
        <v>3800</v>
      </c>
      <c r="V1089" s="71"/>
      <c r="W1089" s="72"/>
      <c r="X1089" s="73"/>
      <c r="Y1089" s="74"/>
      <c r="Z1089" s="74"/>
      <c r="AA1089" s="75" t="str">
        <f t="shared" si="16"/>
        <v/>
      </c>
      <c r="AB1089" s="70"/>
      <c r="AC1089" s="70"/>
      <c r="AD1089" s="70"/>
      <c r="AE1089" s="70" t="s">
        <v>3842</v>
      </c>
      <c r="AF1089" s="76" t="s">
        <v>283</v>
      </c>
      <c r="AG1089" s="65" t="s">
        <v>2995</v>
      </c>
    </row>
    <row r="1090" spans="1:33" s="78" customFormat="1" ht="50.25" customHeight="1" x14ac:dyDescent="0.25">
      <c r="A1090" s="61" t="s">
        <v>2977</v>
      </c>
      <c r="B1090" s="62">
        <v>81101510</v>
      </c>
      <c r="C1090" s="63" t="s">
        <v>3851</v>
      </c>
      <c r="D1090" s="64">
        <v>43344</v>
      </c>
      <c r="E1090" s="65" t="s">
        <v>918</v>
      </c>
      <c r="F1090" s="66" t="s">
        <v>1126</v>
      </c>
      <c r="G1090" s="65" t="s">
        <v>3797</v>
      </c>
      <c r="H1090" s="67">
        <v>195700000</v>
      </c>
      <c r="I1090" s="67">
        <v>195700000</v>
      </c>
      <c r="J1090" s="66" t="s">
        <v>76</v>
      </c>
      <c r="K1090" s="66" t="s">
        <v>68</v>
      </c>
      <c r="L1090" s="62" t="s">
        <v>2981</v>
      </c>
      <c r="M1090" s="62" t="s">
        <v>1767</v>
      </c>
      <c r="N1090" s="68" t="s">
        <v>2998</v>
      </c>
      <c r="O1090" s="69" t="s">
        <v>2983</v>
      </c>
      <c r="P1090" s="65" t="s">
        <v>3009</v>
      </c>
      <c r="Q1090" s="65" t="s">
        <v>3840</v>
      </c>
      <c r="R1090" s="65" t="s">
        <v>3841</v>
      </c>
      <c r="S1090" s="65"/>
      <c r="T1090" s="65" t="s">
        <v>3012</v>
      </c>
      <c r="U1090" s="70" t="s">
        <v>3800</v>
      </c>
      <c r="V1090" s="71"/>
      <c r="W1090" s="72"/>
      <c r="X1090" s="73"/>
      <c r="Y1090" s="74"/>
      <c r="Z1090" s="74"/>
      <c r="AA1090" s="75" t="str">
        <f t="shared" si="16"/>
        <v/>
      </c>
      <c r="AB1090" s="70"/>
      <c r="AC1090" s="70"/>
      <c r="AD1090" s="70"/>
      <c r="AE1090" s="70" t="s">
        <v>3112</v>
      </c>
      <c r="AF1090" s="76" t="s">
        <v>63</v>
      </c>
      <c r="AG1090" s="65" t="s">
        <v>3007</v>
      </c>
    </row>
    <row r="1091" spans="1:33" s="78" customFormat="1" ht="50.25" customHeight="1" x14ac:dyDescent="0.25">
      <c r="A1091" s="61" t="s">
        <v>2977</v>
      </c>
      <c r="B1091" s="62" t="s">
        <v>2978</v>
      </c>
      <c r="C1091" s="63" t="s">
        <v>3852</v>
      </c>
      <c r="D1091" s="64">
        <v>43344</v>
      </c>
      <c r="E1091" s="65" t="s">
        <v>918</v>
      </c>
      <c r="F1091" s="66" t="s">
        <v>150</v>
      </c>
      <c r="G1091" s="65" t="s">
        <v>3797</v>
      </c>
      <c r="H1091" s="67">
        <v>2053800000</v>
      </c>
      <c r="I1091" s="67">
        <v>2053800000</v>
      </c>
      <c r="J1091" s="66" t="s">
        <v>76</v>
      </c>
      <c r="K1091" s="66" t="s">
        <v>68</v>
      </c>
      <c r="L1091" s="62" t="s">
        <v>2981</v>
      </c>
      <c r="M1091" s="62" t="s">
        <v>1767</v>
      </c>
      <c r="N1091" s="68" t="s">
        <v>2998</v>
      </c>
      <c r="O1091" s="69" t="s">
        <v>2983</v>
      </c>
      <c r="P1091" s="65" t="s">
        <v>3009</v>
      </c>
      <c r="Q1091" s="65" t="s">
        <v>3840</v>
      </c>
      <c r="R1091" s="65" t="s">
        <v>3841</v>
      </c>
      <c r="S1091" s="65"/>
      <c r="T1091" s="65" t="s">
        <v>3012</v>
      </c>
      <c r="U1091" s="70" t="s">
        <v>3800</v>
      </c>
      <c r="V1091" s="71"/>
      <c r="W1091" s="72"/>
      <c r="X1091" s="73"/>
      <c r="Y1091" s="74"/>
      <c r="Z1091" s="74"/>
      <c r="AA1091" s="75" t="str">
        <f t="shared" si="16"/>
        <v/>
      </c>
      <c r="AB1091" s="70"/>
      <c r="AC1091" s="70"/>
      <c r="AD1091" s="70"/>
      <c r="AE1091" s="70" t="s">
        <v>3842</v>
      </c>
      <c r="AF1091" s="76" t="s">
        <v>283</v>
      </c>
      <c r="AG1091" s="65" t="s">
        <v>2995</v>
      </c>
    </row>
    <row r="1092" spans="1:33" s="78" customFormat="1" ht="50.25" customHeight="1" x14ac:dyDescent="0.25">
      <c r="A1092" s="61" t="s">
        <v>2977</v>
      </c>
      <c r="B1092" s="62">
        <v>81101510</v>
      </c>
      <c r="C1092" s="63" t="s">
        <v>3853</v>
      </c>
      <c r="D1092" s="64">
        <v>43344</v>
      </c>
      <c r="E1092" s="65" t="s">
        <v>918</v>
      </c>
      <c r="F1092" s="66" t="s">
        <v>1126</v>
      </c>
      <c r="G1092" s="65" t="s">
        <v>3797</v>
      </c>
      <c r="H1092" s="67">
        <v>228200000</v>
      </c>
      <c r="I1092" s="67">
        <v>228200000</v>
      </c>
      <c r="J1092" s="66" t="s">
        <v>76</v>
      </c>
      <c r="K1092" s="66" t="s">
        <v>68</v>
      </c>
      <c r="L1092" s="62" t="s">
        <v>2981</v>
      </c>
      <c r="M1092" s="62" t="s">
        <v>1767</v>
      </c>
      <c r="N1092" s="68" t="s">
        <v>2998</v>
      </c>
      <c r="O1092" s="69" t="s">
        <v>2983</v>
      </c>
      <c r="P1092" s="65" t="s">
        <v>3009</v>
      </c>
      <c r="Q1092" s="65" t="s">
        <v>3840</v>
      </c>
      <c r="R1092" s="65" t="s">
        <v>3841</v>
      </c>
      <c r="S1092" s="65"/>
      <c r="T1092" s="65" t="s">
        <v>3012</v>
      </c>
      <c r="U1092" s="70" t="s">
        <v>3800</v>
      </c>
      <c r="V1092" s="71"/>
      <c r="W1092" s="72"/>
      <c r="X1092" s="73"/>
      <c r="Y1092" s="74"/>
      <c r="Z1092" s="74"/>
      <c r="AA1092" s="75" t="str">
        <f t="shared" si="16"/>
        <v/>
      </c>
      <c r="AB1092" s="70"/>
      <c r="AC1092" s="70"/>
      <c r="AD1092" s="70"/>
      <c r="AE1092" s="70" t="s">
        <v>3112</v>
      </c>
      <c r="AF1092" s="76" t="s">
        <v>63</v>
      </c>
      <c r="AG1092" s="65" t="s">
        <v>3007</v>
      </c>
    </row>
    <row r="1093" spans="1:33" s="78" customFormat="1" ht="50.25" customHeight="1" x14ac:dyDescent="0.25">
      <c r="A1093" s="61" t="s">
        <v>2977</v>
      </c>
      <c r="B1093" s="62" t="s">
        <v>2978</v>
      </c>
      <c r="C1093" s="63" t="s">
        <v>3854</v>
      </c>
      <c r="D1093" s="64">
        <v>43344</v>
      </c>
      <c r="E1093" s="65" t="s">
        <v>918</v>
      </c>
      <c r="F1093" s="66" t="s">
        <v>150</v>
      </c>
      <c r="G1093" s="65" t="s">
        <v>3797</v>
      </c>
      <c r="H1093" s="67">
        <v>1761300000</v>
      </c>
      <c r="I1093" s="67">
        <v>1761300000</v>
      </c>
      <c r="J1093" s="66" t="s">
        <v>76</v>
      </c>
      <c r="K1093" s="66" t="s">
        <v>68</v>
      </c>
      <c r="L1093" s="62" t="s">
        <v>2981</v>
      </c>
      <c r="M1093" s="62" t="s">
        <v>1767</v>
      </c>
      <c r="N1093" s="68" t="s">
        <v>2998</v>
      </c>
      <c r="O1093" s="69" t="s">
        <v>2983</v>
      </c>
      <c r="P1093" s="65" t="s">
        <v>3009</v>
      </c>
      <c r="Q1093" s="65" t="s">
        <v>3840</v>
      </c>
      <c r="R1093" s="65" t="s">
        <v>3841</v>
      </c>
      <c r="S1093" s="65"/>
      <c r="T1093" s="65" t="s">
        <v>3012</v>
      </c>
      <c r="U1093" s="70" t="s">
        <v>3800</v>
      </c>
      <c r="V1093" s="71"/>
      <c r="W1093" s="72"/>
      <c r="X1093" s="73"/>
      <c r="Y1093" s="74"/>
      <c r="Z1093" s="74"/>
      <c r="AA1093" s="75" t="str">
        <f t="shared" si="16"/>
        <v/>
      </c>
      <c r="AB1093" s="70"/>
      <c r="AC1093" s="70"/>
      <c r="AD1093" s="70"/>
      <c r="AE1093" s="70" t="s">
        <v>3842</v>
      </c>
      <c r="AF1093" s="76" t="s">
        <v>283</v>
      </c>
      <c r="AG1093" s="65" t="s">
        <v>2995</v>
      </c>
    </row>
    <row r="1094" spans="1:33" s="78" customFormat="1" ht="50.25" customHeight="1" x14ac:dyDescent="0.25">
      <c r="A1094" s="61" t="s">
        <v>2977</v>
      </c>
      <c r="B1094" s="62">
        <v>81101510</v>
      </c>
      <c r="C1094" s="63" t="s">
        <v>3855</v>
      </c>
      <c r="D1094" s="64">
        <v>43344</v>
      </c>
      <c r="E1094" s="65" t="s">
        <v>918</v>
      </c>
      <c r="F1094" s="66" t="s">
        <v>1126</v>
      </c>
      <c r="G1094" s="65" t="s">
        <v>3797</v>
      </c>
      <c r="H1094" s="67">
        <v>195700000</v>
      </c>
      <c r="I1094" s="67">
        <v>195700000</v>
      </c>
      <c r="J1094" s="66" t="s">
        <v>76</v>
      </c>
      <c r="K1094" s="66" t="s">
        <v>68</v>
      </c>
      <c r="L1094" s="62" t="s">
        <v>2981</v>
      </c>
      <c r="M1094" s="62" t="s">
        <v>1767</v>
      </c>
      <c r="N1094" s="68" t="s">
        <v>2998</v>
      </c>
      <c r="O1094" s="69" t="s">
        <v>2983</v>
      </c>
      <c r="P1094" s="65" t="s">
        <v>3009</v>
      </c>
      <c r="Q1094" s="65" t="s">
        <v>3840</v>
      </c>
      <c r="R1094" s="65" t="s">
        <v>3841</v>
      </c>
      <c r="S1094" s="65"/>
      <c r="T1094" s="65" t="s">
        <v>3012</v>
      </c>
      <c r="U1094" s="70" t="s">
        <v>3800</v>
      </c>
      <c r="V1094" s="71"/>
      <c r="W1094" s="72"/>
      <c r="X1094" s="73"/>
      <c r="Y1094" s="74"/>
      <c r="Z1094" s="74"/>
      <c r="AA1094" s="75" t="str">
        <f t="shared" si="16"/>
        <v/>
      </c>
      <c r="AB1094" s="70"/>
      <c r="AC1094" s="70"/>
      <c r="AD1094" s="70"/>
      <c r="AE1094" s="70" t="s">
        <v>3112</v>
      </c>
      <c r="AF1094" s="76" t="s">
        <v>63</v>
      </c>
      <c r="AG1094" s="65" t="s">
        <v>3007</v>
      </c>
    </row>
    <row r="1095" spans="1:33" s="78" customFormat="1" ht="50.25" customHeight="1" x14ac:dyDescent="0.25">
      <c r="A1095" s="61" t="s">
        <v>2977</v>
      </c>
      <c r="B1095" s="62" t="s">
        <v>2978</v>
      </c>
      <c r="C1095" s="63" t="s">
        <v>3856</v>
      </c>
      <c r="D1095" s="64">
        <v>43344</v>
      </c>
      <c r="E1095" s="65" t="s">
        <v>918</v>
      </c>
      <c r="F1095" s="66" t="s">
        <v>150</v>
      </c>
      <c r="G1095" s="65" t="s">
        <v>3797</v>
      </c>
      <c r="H1095" s="67">
        <v>1761300000</v>
      </c>
      <c r="I1095" s="67">
        <v>1761300000</v>
      </c>
      <c r="J1095" s="66" t="s">
        <v>76</v>
      </c>
      <c r="K1095" s="66" t="s">
        <v>68</v>
      </c>
      <c r="L1095" s="62" t="s">
        <v>2981</v>
      </c>
      <c r="M1095" s="62" t="s">
        <v>1767</v>
      </c>
      <c r="N1095" s="68" t="s">
        <v>2998</v>
      </c>
      <c r="O1095" s="69" t="s">
        <v>2983</v>
      </c>
      <c r="P1095" s="65" t="s">
        <v>3009</v>
      </c>
      <c r="Q1095" s="65" t="s">
        <v>3840</v>
      </c>
      <c r="R1095" s="65" t="s">
        <v>3841</v>
      </c>
      <c r="S1095" s="65"/>
      <c r="T1095" s="65" t="s">
        <v>3012</v>
      </c>
      <c r="U1095" s="70" t="s">
        <v>3800</v>
      </c>
      <c r="V1095" s="71"/>
      <c r="W1095" s="72"/>
      <c r="X1095" s="73"/>
      <c r="Y1095" s="74"/>
      <c r="Z1095" s="74"/>
      <c r="AA1095" s="75" t="str">
        <f t="shared" si="16"/>
        <v/>
      </c>
      <c r="AB1095" s="70"/>
      <c r="AC1095" s="70"/>
      <c r="AD1095" s="70"/>
      <c r="AE1095" s="70" t="s">
        <v>3842</v>
      </c>
      <c r="AF1095" s="76" t="s">
        <v>283</v>
      </c>
      <c r="AG1095" s="65" t="s">
        <v>2995</v>
      </c>
    </row>
    <row r="1096" spans="1:33" s="78" customFormat="1" ht="50.25" customHeight="1" x14ac:dyDescent="0.25">
      <c r="A1096" s="61" t="s">
        <v>2977</v>
      </c>
      <c r="B1096" s="62">
        <v>81101510</v>
      </c>
      <c r="C1096" s="63" t="s">
        <v>3857</v>
      </c>
      <c r="D1096" s="64">
        <v>43344</v>
      </c>
      <c r="E1096" s="65" t="s">
        <v>918</v>
      </c>
      <c r="F1096" s="66" t="s">
        <v>1126</v>
      </c>
      <c r="G1096" s="65" t="s">
        <v>3797</v>
      </c>
      <c r="H1096" s="67">
        <v>195700000</v>
      </c>
      <c r="I1096" s="67">
        <v>195700000</v>
      </c>
      <c r="J1096" s="66" t="s">
        <v>76</v>
      </c>
      <c r="K1096" s="66" t="s">
        <v>68</v>
      </c>
      <c r="L1096" s="62" t="s">
        <v>2981</v>
      </c>
      <c r="M1096" s="62" t="s">
        <v>1767</v>
      </c>
      <c r="N1096" s="68" t="s">
        <v>2998</v>
      </c>
      <c r="O1096" s="69" t="s">
        <v>2983</v>
      </c>
      <c r="P1096" s="65" t="s">
        <v>3009</v>
      </c>
      <c r="Q1096" s="65" t="s">
        <v>3840</v>
      </c>
      <c r="R1096" s="65" t="s">
        <v>3841</v>
      </c>
      <c r="S1096" s="65"/>
      <c r="T1096" s="65" t="s">
        <v>3012</v>
      </c>
      <c r="U1096" s="70" t="s">
        <v>3800</v>
      </c>
      <c r="V1096" s="71"/>
      <c r="W1096" s="72"/>
      <c r="X1096" s="73"/>
      <c r="Y1096" s="74"/>
      <c r="Z1096" s="74"/>
      <c r="AA1096" s="75" t="str">
        <f t="shared" si="16"/>
        <v/>
      </c>
      <c r="AB1096" s="70"/>
      <c r="AC1096" s="70"/>
      <c r="AD1096" s="70"/>
      <c r="AE1096" s="70" t="s">
        <v>3112</v>
      </c>
      <c r="AF1096" s="76" t="s">
        <v>63</v>
      </c>
      <c r="AG1096" s="65" t="s">
        <v>3007</v>
      </c>
    </row>
    <row r="1097" spans="1:33" s="78" customFormat="1" ht="50.25" customHeight="1" x14ac:dyDescent="0.25">
      <c r="A1097" s="61" t="s">
        <v>2977</v>
      </c>
      <c r="B1097" s="62" t="s">
        <v>2978</v>
      </c>
      <c r="C1097" s="63" t="s">
        <v>3858</v>
      </c>
      <c r="D1097" s="64">
        <v>43344</v>
      </c>
      <c r="E1097" s="65" t="s">
        <v>918</v>
      </c>
      <c r="F1097" s="66" t="s">
        <v>150</v>
      </c>
      <c r="G1097" s="65" t="s">
        <v>3797</v>
      </c>
      <c r="H1097" s="67">
        <v>2346300000</v>
      </c>
      <c r="I1097" s="67">
        <v>2346300000</v>
      </c>
      <c r="J1097" s="66" t="s">
        <v>76</v>
      </c>
      <c r="K1097" s="66" t="s">
        <v>68</v>
      </c>
      <c r="L1097" s="62" t="s">
        <v>2981</v>
      </c>
      <c r="M1097" s="62" t="s">
        <v>1767</v>
      </c>
      <c r="N1097" s="68" t="s">
        <v>2998</v>
      </c>
      <c r="O1097" s="69" t="s">
        <v>2983</v>
      </c>
      <c r="P1097" s="65" t="s">
        <v>3009</v>
      </c>
      <c r="Q1097" s="65" t="s">
        <v>3840</v>
      </c>
      <c r="R1097" s="65" t="s">
        <v>3859</v>
      </c>
      <c r="S1097" s="65"/>
      <c r="T1097" s="65" t="s">
        <v>3012</v>
      </c>
      <c r="U1097" s="70" t="s">
        <v>3800</v>
      </c>
      <c r="V1097" s="71"/>
      <c r="W1097" s="72"/>
      <c r="X1097" s="73"/>
      <c r="Y1097" s="74"/>
      <c r="Z1097" s="74"/>
      <c r="AA1097" s="75" t="str">
        <f t="shared" si="16"/>
        <v/>
      </c>
      <c r="AB1097" s="70"/>
      <c r="AC1097" s="70"/>
      <c r="AD1097" s="70"/>
      <c r="AE1097" s="70" t="s">
        <v>3842</v>
      </c>
      <c r="AF1097" s="76" t="s">
        <v>283</v>
      </c>
      <c r="AG1097" s="65" t="s">
        <v>2995</v>
      </c>
    </row>
    <row r="1098" spans="1:33" s="78" customFormat="1" ht="50.25" customHeight="1" x14ac:dyDescent="0.25">
      <c r="A1098" s="61" t="s">
        <v>2977</v>
      </c>
      <c r="B1098" s="62">
        <v>81101510</v>
      </c>
      <c r="C1098" s="63" t="s">
        <v>3860</v>
      </c>
      <c r="D1098" s="64">
        <v>43344</v>
      </c>
      <c r="E1098" s="65" t="s">
        <v>918</v>
      </c>
      <c r="F1098" s="66" t="s">
        <v>1126</v>
      </c>
      <c r="G1098" s="65" t="s">
        <v>3797</v>
      </c>
      <c r="H1098" s="67">
        <v>260700000</v>
      </c>
      <c r="I1098" s="67">
        <v>260700000</v>
      </c>
      <c r="J1098" s="66" t="s">
        <v>76</v>
      </c>
      <c r="K1098" s="66" t="s">
        <v>68</v>
      </c>
      <c r="L1098" s="62" t="s">
        <v>2981</v>
      </c>
      <c r="M1098" s="62" t="s">
        <v>1767</v>
      </c>
      <c r="N1098" s="68" t="s">
        <v>2998</v>
      </c>
      <c r="O1098" s="69" t="s">
        <v>2983</v>
      </c>
      <c r="P1098" s="65" t="s">
        <v>3009</v>
      </c>
      <c r="Q1098" s="65" t="s">
        <v>3840</v>
      </c>
      <c r="R1098" s="65" t="s">
        <v>3859</v>
      </c>
      <c r="S1098" s="65"/>
      <c r="T1098" s="65" t="s">
        <v>3012</v>
      </c>
      <c r="U1098" s="70" t="s">
        <v>3800</v>
      </c>
      <c r="V1098" s="71"/>
      <c r="W1098" s="72"/>
      <c r="X1098" s="73"/>
      <c r="Y1098" s="74"/>
      <c r="Z1098" s="74"/>
      <c r="AA1098" s="75" t="str">
        <f t="shared" si="16"/>
        <v/>
      </c>
      <c r="AB1098" s="70"/>
      <c r="AC1098" s="70"/>
      <c r="AD1098" s="70"/>
      <c r="AE1098" s="70" t="s">
        <v>3112</v>
      </c>
      <c r="AF1098" s="76" t="s">
        <v>63</v>
      </c>
      <c r="AG1098" s="65" t="s">
        <v>3007</v>
      </c>
    </row>
    <row r="1099" spans="1:33" s="78" customFormat="1" ht="50.25" customHeight="1" x14ac:dyDescent="0.25">
      <c r="A1099" s="61" t="s">
        <v>2977</v>
      </c>
      <c r="B1099" s="62" t="s">
        <v>2978</v>
      </c>
      <c r="C1099" s="63" t="s">
        <v>3861</v>
      </c>
      <c r="D1099" s="64">
        <v>43344</v>
      </c>
      <c r="E1099" s="65" t="s">
        <v>918</v>
      </c>
      <c r="F1099" s="66" t="s">
        <v>150</v>
      </c>
      <c r="G1099" s="65" t="s">
        <v>3797</v>
      </c>
      <c r="H1099" s="67">
        <v>1761300000</v>
      </c>
      <c r="I1099" s="67">
        <v>1761300000</v>
      </c>
      <c r="J1099" s="66" t="s">
        <v>76</v>
      </c>
      <c r="K1099" s="66" t="s">
        <v>68</v>
      </c>
      <c r="L1099" s="62" t="s">
        <v>2981</v>
      </c>
      <c r="M1099" s="62" t="s">
        <v>1767</v>
      </c>
      <c r="N1099" s="68" t="s">
        <v>2998</v>
      </c>
      <c r="O1099" s="69" t="s">
        <v>2983</v>
      </c>
      <c r="P1099" s="65" t="s">
        <v>3009</v>
      </c>
      <c r="Q1099" s="65" t="s">
        <v>3840</v>
      </c>
      <c r="R1099" s="65" t="s">
        <v>3859</v>
      </c>
      <c r="S1099" s="65"/>
      <c r="T1099" s="65" t="s">
        <v>3012</v>
      </c>
      <c r="U1099" s="70" t="s">
        <v>3800</v>
      </c>
      <c r="V1099" s="71"/>
      <c r="W1099" s="72"/>
      <c r="X1099" s="73"/>
      <c r="Y1099" s="74"/>
      <c r="Z1099" s="74"/>
      <c r="AA1099" s="75" t="str">
        <f t="shared" si="16"/>
        <v/>
      </c>
      <c r="AB1099" s="70"/>
      <c r="AC1099" s="70"/>
      <c r="AD1099" s="70"/>
      <c r="AE1099" s="70" t="s">
        <v>3842</v>
      </c>
      <c r="AF1099" s="76" t="s">
        <v>283</v>
      </c>
      <c r="AG1099" s="65" t="s">
        <v>2995</v>
      </c>
    </row>
    <row r="1100" spans="1:33" s="78" customFormat="1" ht="50.25" customHeight="1" x14ac:dyDescent="0.25">
      <c r="A1100" s="61" t="s">
        <v>2977</v>
      </c>
      <c r="B1100" s="62">
        <v>81101510</v>
      </c>
      <c r="C1100" s="63" t="s">
        <v>3862</v>
      </c>
      <c r="D1100" s="64">
        <v>43344</v>
      </c>
      <c r="E1100" s="65" t="s">
        <v>918</v>
      </c>
      <c r="F1100" s="66" t="s">
        <v>1126</v>
      </c>
      <c r="G1100" s="65" t="s">
        <v>3797</v>
      </c>
      <c r="H1100" s="67">
        <v>195700000</v>
      </c>
      <c r="I1100" s="67">
        <v>195700000</v>
      </c>
      <c r="J1100" s="66" t="s">
        <v>76</v>
      </c>
      <c r="K1100" s="66" t="s">
        <v>68</v>
      </c>
      <c r="L1100" s="62" t="s">
        <v>2981</v>
      </c>
      <c r="M1100" s="62" t="s">
        <v>1767</v>
      </c>
      <c r="N1100" s="68" t="s">
        <v>2998</v>
      </c>
      <c r="O1100" s="69" t="s">
        <v>2983</v>
      </c>
      <c r="P1100" s="65" t="s">
        <v>3009</v>
      </c>
      <c r="Q1100" s="65" t="s">
        <v>3840</v>
      </c>
      <c r="R1100" s="65" t="s">
        <v>3859</v>
      </c>
      <c r="S1100" s="65"/>
      <c r="T1100" s="65" t="s">
        <v>3012</v>
      </c>
      <c r="U1100" s="70" t="s">
        <v>3800</v>
      </c>
      <c r="V1100" s="71"/>
      <c r="W1100" s="72"/>
      <c r="X1100" s="73"/>
      <c r="Y1100" s="74"/>
      <c r="Z1100" s="74"/>
      <c r="AA1100" s="75" t="str">
        <f t="shared" ref="AA1100:AA1163" si="17">+IF(AND(W1100="",X1100="",Y1100="",Z1100=""),"",IF(AND(W1100&lt;&gt;"",X1100="",Y1100="",Z1100=""),0%,IF(AND(W1100&lt;&gt;"",X1100&lt;&gt;"",Y1100="",Z1100=""),33%,IF(AND(W1100&lt;&gt;"",X1100&lt;&gt;"",Y1100&lt;&gt;"",Z1100=""),66%,IF(AND(W1100&lt;&gt;"",X1100&lt;&gt;"",Y1100&lt;&gt;"",Z1100&lt;&gt;""),100%,"Información incompleta")))))</f>
        <v/>
      </c>
      <c r="AB1100" s="70"/>
      <c r="AC1100" s="70"/>
      <c r="AD1100" s="70"/>
      <c r="AE1100" s="70" t="s">
        <v>3112</v>
      </c>
      <c r="AF1100" s="76" t="s">
        <v>63</v>
      </c>
      <c r="AG1100" s="65" t="s">
        <v>3007</v>
      </c>
    </row>
    <row r="1101" spans="1:33" s="78" customFormat="1" ht="50.25" customHeight="1" x14ac:dyDescent="0.25">
      <c r="A1101" s="61" t="s">
        <v>2977</v>
      </c>
      <c r="B1101" s="62" t="s">
        <v>2978</v>
      </c>
      <c r="C1101" s="63" t="s">
        <v>3863</v>
      </c>
      <c r="D1101" s="64">
        <v>43344</v>
      </c>
      <c r="E1101" s="65" t="s">
        <v>918</v>
      </c>
      <c r="F1101" s="66" t="s">
        <v>150</v>
      </c>
      <c r="G1101" s="65" t="s">
        <v>3797</v>
      </c>
      <c r="H1101" s="67">
        <v>2700000000</v>
      </c>
      <c r="I1101" s="67">
        <v>2700000000</v>
      </c>
      <c r="J1101" s="66" t="s">
        <v>76</v>
      </c>
      <c r="K1101" s="66" t="s">
        <v>68</v>
      </c>
      <c r="L1101" s="62" t="s">
        <v>2981</v>
      </c>
      <c r="M1101" s="62" t="s">
        <v>1767</v>
      </c>
      <c r="N1101" s="68" t="s">
        <v>2998</v>
      </c>
      <c r="O1101" s="69" t="s">
        <v>2983</v>
      </c>
      <c r="P1101" s="65" t="s">
        <v>3009</v>
      </c>
      <c r="Q1101" s="65" t="s">
        <v>3840</v>
      </c>
      <c r="R1101" s="65" t="s">
        <v>3841</v>
      </c>
      <c r="S1101" s="65"/>
      <c r="T1101" s="65" t="s">
        <v>3012</v>
      </c>
      <c r="U1101" s="70" t="s">
        <v>3800</v>
      </c>
      <c r="V1101" s="71"/>
      <c r="W1101" s="72"/>
      <c r="X1101" s="73"/>
      <c r="Y1101" s="74"/>
      <c r="Z1101" s="74"/>
      <c r="AA1101" s="75" t="str">
        <f t="shared" si="17"/>
        <v/>
      </c>
      <c r="AB1101" s="70"/>
      <c r="AC1101" s="70"/>
      <c r="AD1101" s="70"/>
      <c r="AE1101" s="70" t="s">
        <v>3842</v>
      </c>
      <c r="AF1101" s="76" t="s">
        <v>283</v>
      </c>
      <c r="AG1101" s="65" t="s">
        <v>2995</v>
      </c>
    </row>
    <row r="1102" spans="1:33" s="78" customFormat="1" ht="50.25" customHeight="1" x14ac:dyDescent="0.25">
      <c r="A1102" s="61" t="s">
        <v>2977</v>
      </c>
      <c r="B1102" s="62">
        <v>81101510</v>
      </c>
      <c r="C1102" s="63" t="s">
        <v>3864</v>
      </c>
      <c r="D1102" s="64">
        <v>43344</v>
      </c>
      <c r="E1102" s="65" t="s">
        <v>918</v>
      </c>
      <c r="F1102" s="66" t="s">
        <v>1126</v>
      </c>
      <c r="G1102" s="65" t="s">
        <v>3797</v>
      </c>
      <c r="H1102" s="67">
        <v>300000000</v>
      </c>
      <c r="I1102" s="67">
        <v>300000000</v>
      </c>
      <c r="J1102" s="66" t="s">
        <v>76</v>
      </c>
      <c r="K1102" s="66" t="s">
        <v>68</v>
      </c>
      <c r="L1102" s="62" t="s">
        <v>2981</v>
      </c>
      <c r="M1102" s="62" t="s">
        <v>1767</v>
      </c>
      <c r="N1102" s="68" t="s">
        <v>2998</v>
      </c>
      <c r="O1102" s="69" t="s">
        <v>2983</v>
      </c>
      <c r="P1102" s="65" t="s">
        <v>3009</v>
      </c>
      <c r="Q1102" s="65" t="s">
        <v>3840</v>
      </c>
      <c r="R1102" s="65" t="s">
        <v>3841</v>
      </c>
      <c r="S1102" s="65"/>
      <c r="T1102" s="65" t="s">
        <v>3012</v>
      </c>
      <c r="U1102" s="70" t="s">
        <v>3800</v>
      </c>
      <c r="V1102" s="71"/>
      <c r="W1102" s="72"/>
      <c r="X1102" s="73"/>
      <c r="Y1102" s="74"/>
      <c r="Z1102" s="74"/>
      <c r="AA1102" s="75" t="str">
        <f t="shared" si="17"/>
        <v/>
      </c>
      <c r="AB1102" s="70"/>
      <c r="AC1102" s="70"/>
      <c r="AD1102" s="70"/>
      <c r="AE1102" s="70" t="s">
        <v>3112</v>
      </c>
      <c r="AF1102" s="76" t="s">
        <v>63</v>
      </c>
      <c r="AG1102" s="65" t="s">
        <v>3007</v>
      </c>
    </row>
    <row r="1103" spans="1:33" s="78" customFormat="1" ht="50.25" customHeight="1" x14ac:dyDescent="0.25">
      <c r="A1103" s="61" t="s">
        <v>2977</v>
      </c>
      <c r="B1103" s="62" t="s">
        <v>2978</v>
      </c>
      <c r="C1103" s="63" t="s">
        <v>3865</v>
      </c>
      <c r="D1103" s="64">
        <v>43344</v>
      </c>
      <c r="E1103" s="65" t="s">
        <v>918</v>
      </c>
      <c r="F1103" s="66" t="s">
        <v>150</v>
      </c>
      <c r="G1103" s="65" t="s">
        <v>3797</v>
      </c>
      <c r="H1103" s="67">
        <v>1771209563.4000001</v>
      </c>
      <c r="I1103" s="67">
        <v>1771209563.4000001</v>
      </c>
      <c r="J1103" s="66" t="s">
        <v>76</v>
      </c>
      <c r="K1103" s="66" t="s">
        <v>68</v>
      </c>
      <c r="L1103" s="62" t="s">
        <v>2981</v>
      </c>
      <c r="M1103" s="62" t="s">
        <v>1767</v>
      </c>
      <c r="N1103" s="68" t="s">
        <v>2998</v>
      </c>
      <c r="O1103" s="69" t="s">
        <v>2983</v>
      </c>
      <c r="P1103" s="65" t="s">
        <v>3009</v>
      </c>
      <c r="Q1103" s="65" t="s">
        <v>3840</v>
      </c>
      <c r="R1103" s="65" t="s">
        <v>3011</v>
      </c>
      <c r="S1103" s="65"/>
      <c r="T1103" s="65" t="s">
        <v>3012</v>
      </c>
      <c r="U1103" s="70" t="s">
        <v>3800</v>
      </c>
      <c r="V1103" s="71"/>
      <c r="W1103" s="72"/>
      <c r="X1103" s="73"/>
      <c r="Y1103" s="74"/>
      <c r="Z1103" s="74"/>
      <c r="AA1103" s="75" t="str">
        <f t="shared" si="17"/>
        <v/>
      </c>
      <c r="AB1103" s="70"/>
      <c r="AC1103" s="70"/>
      <c r="AD1103" s="70"/>
      <c r="AE1103" s="70" t="s">
        <v>3842</v>
      </c>
      <c r="AF1103" s="76" t="s">
        <v>283</v>
      </c>
      <c r="AG1103" s="65" t="s">
        <v>2995</v>
      </c>
    </row>
    <row r="1104" spans="1:33" s="78" customFormat="1" ht="50.25" customHeight="1" x14ac:dyDescent="0.25">
      <c r="A1104" s="61" t="s">
        <v>2977</v>
      </c>
      <c r="B1104" s="62">
        <v>81101510</v>
      </c>
      <c r="C1104" s="63" t="s">
        <v>3866</v>
      </c>
      <c r="D1104" s="64">
        <v>43344</v>
      </c>
      <c r="E1104" s="65" t="s">
        <v>918</v>
      </c>
      <c r="F1104" s="66" t="s">
        <v>1126</v>
      </c>
      <c r="G1104" s="65" t="s">
        <v>3797</v>
      </c>
      <c r="H1104" s="67">
        <v>196801062.60000002</v>
      </c>
      <c r="I1104" s="67">
        <v>196801062.60000002</v>
      </c>
      <c r="J1104" s="66" t="s">
        <v>76</v>
      </c>
      <c r="K1104" s="66" t="s">
        <v>68</v>
      </c>
      <c r="L1104" s="62" t="s">
        <v>2981</v>
      </c>
      <c r="M1104" s="62" t="s">
        <v>1767</v>
      </c>
      <c r="N1104" s="68" t="s">
        <v>2998</v>
      </c>
      <c r="O1104" s="69" t="s">
        <v>2983</v>
      </c>
      <c r="P1104" s="65" t="s">
        <v>3009</v>
      </c>
      <c r="Q1104" s="65" t="s">
        <v>3840</v>
      </c>
      <c r="R1104" s="65" t="s">
        <v>3011</v>
      </c>
      <c r="S1104" s="65"/>
      <c r="T1104" s="65" t="s">
        <v>3012</v>
      </c>
      <c r="U1104" s="70" t="s">
        <v>3800</v>
      </c>
      <c r="V1104" s="71"/>
      <c r="W1104" s="72"/>
      <c r="X1104" s="73"/>
      <c r="Y1104" s="74"/>
      <c r="Z1104" s="74"/>
      <c r="AA1104" s="75" t="str">
        <f t="shared" si="17"/>
        <v/>
      </c>
      <c r="AB1104" s="70"/>
      <c r="AC1104" s="70"/>
      <c r="AD1104" s="70"/>
      <c r="AE1104" s="70" t="s">
        <v>3112</v>
      </c>
      <c r="AF1104" s="76" t="s">
        <v>63</v>
      </c>
      <c r="AG1104" s="65" t="s">
        <v>3007</v>
      </c>
    </row>
    <row r="1105" spans="1:33" s="78" customFormat="1" ht="50.25" customHeight="1" x14ac:dyDescent="0.25">
      <c r="A1105" s="61" t="s">
        <v>2977</v>
      </c>
      <c r="B1105" s="62">
        <v>81101510</v>
      </c>
      <c r="C1105" s="63" t="s">
        <v>3867</v>
      </c>
      <c r="D1105" s="64">
        <v>42809</v>
      </c>
      <c r="E1105" s="65" t="s">
        <v>1167</v>
      </c>
      <c r="F1105" s="66" t="s">
        <v>1126</v>
      </c>
      <c r="G1105" s="65" t="s">
        <v>588</v>
      </c>
      <c r="H1105" s="67">
        <f>1470000000+703136238</f>
        <v>2173136238</v>
      </c>
      <c r="I1105" s="67">
        <v>703136238</v>
      </c>
      <c r="J1105" s="66" t="s">
        <v>76</v>
      </c>
      <c r="K1105" s="66" t="s">
        <v>68</v>
      </c>
      <c r="L1105" s="62" t="s">
        <v>2981</v>
      </c>
      <c r="M1105" s="62" t="s">
        <v>1767</v>
      </c>
      <c r="N1105" s="68" t="s">
        <v>2998</v>
      </c>
      <c r="O1105" s="69" t="s">
        <v>2983</v>
      </c>
      <c r="P1105" s="65" t="s">
        <v>3115</v>
      </c>
      <c r="Q1105" s="65" t="s">
        <v>3383</v>
      </c>
      <c r="R1105" s="65" t="s">
        <v>3868</v>
      </c>
      <c r="S1105" s="65" t="s">
        <v>3869</v>
      </c>
      <c r="T1105" s="65" t="s">
        <v>3870</v>
      </c>
      <c r="U1105" s="70" t="s">
        <v>3871</v>
      </c>
      <c r="V1105" s="71">
        <v>6985</v>
      </c>
      <c r="W1105" s="72" t="s">
        <v>3872</v>
      </c>
      <c r="X1105" s="73">
        <v>42879.705555555556</v>
      </c>
      <c r="Y1105" s="74" t="s">
        <v>3873</v>
      </c>
      <c r="Z1105" s="74">
        <v>4600007123</v>
      </c>
      <c r="AA1105" s="75">
        <f t="shared" si="17"/>
        <v>1</v>
      </c>
      <c r="AB1105" s="70" t="s">
        <v>3874</v>
      </c>
      <c r="AC1105" s="70" t="s">
        <v>805</v>
      </c>
      <c r="AD1105" s="70" t="s">
        <v>3875</v>
      </c>
      <c r="AE1105" s="70" t="s">
        <v>3876</v>
      </c>
      <c r="AF1105" s="76" t="s">
        <v>63</v>
      </c>
      <c r="AG1105" s="65" t="s">
        <v>3424</v>
      </c>
    </row>
    <row r="1106" spans="1:33" s="78" customFormat="1" ht="50.25" customHeight="1" x14ac:dyDescent="0.25">
      <c r="A1106" s="61" t="s">
        <v>2977</v>
      </c>
      <c r="B1106" s="62" t="s">
        <v>3360</v>
      </c>
      <c r="C1106" s="63" t="s">
        <v>3877</v>
      </c>
      <c r="D1106" s="64">
        <v>43235</v>
      </c>
      <c r="E1106" s="65" t="s">
        <v>918</v>
      </c>
      <c r="F1106" s="66" t="s">
        <v>220</v>
      </c>
      <c r="G1106" s="65" t="s">
        <v>588</v>
      </c>
      <c r="H1106" s="67">
        <v>274199856</v>
      </c>
      <c r="I1106" s="67">
        <v>274199856</v>
      </c>
      <c r="J1106" s="66" t="s">
        <v>76</v>
      </c>
      <c r="K1106" s="66" t="s">
        <v>68</v>
      </c>
      <c r="L1106" s="62" t="s">
        <v>2981</v>
      </c>
      <c r="M1106" s="62" t="s">
        <v>1767</v>
      </c>
      <c r="N1106" s="68" t="s">
        <v>2998</v>
      </c>
      <c r="O1106" s="69" t="s">
        <v>2983</v>
      </c>
      <c r="P1106" s="65" t="s">
        <v>3009</v>
      </c>
      <c r="Q1106" s="65" t="s">
        <v>3332</v>
      </c>
      <c r="R1106" s="65" t="s">
        <v>3333</v>
      </c>
      <c r="S1106" s="65">
        <v>180115001</v>
      </c>
      <c r="T1106" s="65" t="s">
        <v>3334</v>
      </c>
      <c r="U1106" s="70" t="s">
        <v>3335</v>
      </c>
      <c r="V1106" s="71">
        <v>8225</v>
      </c>
      <c r="W1106" s="72" t="s">
        <v>3878</v>
      </c>
      <c r="X1106" s="73">
        <v>43277.745833333334</v>
      </c>
      <c r="Y1106" s="74" t="s">
        <v>867</v>
      </c>
      <c r="Z1106" s="74"/>
      <c r="AA1106" s="75">
        <f t="shared" si="17"/>
        <v>0.33</v>
      </c>
      <c r="AB1106" s="70"/>
      <c r="AC1106" s="70" t="s">
        <v>111</v>
      </c>
      <c r="AD1106" s="70" t="s">
        <v>3879</v>
      </c>
      <c r="AE1106" s="70" t="s">
        <v>3880</v>
      </c>
      <c r="AF1106" s="76" t="s">
        <v>63</v>
      </c>
      <c r="AG1106" s="65" t="s">
        <v>3007</v>
      </c>
    </row>
    <row r="1107" spans="1:33" s="78" customFormat="1" ht="50.25" customHeight="1" x14ac:dyDescent="0.25">
      <c r="A1107" s="61" t="s">
        <v>2977</v>
      </c>
      <c r="B1107" s="62">
        <v>95111612</v>
      </c>
      <c r="C1107" s="63" t="s">
        <v>3881</v>
      </c>
      <c r="D1107" s="64">
        <v>43313</v>
      </c>
      <c r="E1107" s="65" t="s">
        <v>3882</v>
      </c>
      <c r="F1107" s="66" t="s">
        <v>3289</v>
      </c>
      <c r="G1107" s="65" t="s">
        <v>241</v>
      </c>
      <c r="H1107" s="67">
        <v>15789905</v>
      </c>
      <c r="I1107" s="67">
        <v>15789905</v>
      </c>
      <c r="J1107" s="66" t="s">
        <v>76</v>
      </c>
      <c r="K1107" s="66" t="s">
        <v>68</v>
      </c>
      <c r="L1107" s="62" t="s">
        <v>2981</v>
      </c>
      <c r="M1107" s="62" t="s">
        <v>1767</v>
      </c>
      <c r="N1107" s="68" t="s">
        <v>2998</v>
      </c>
      <c r="O1107" s="69" t="s">
        <v>2983</v>
      </c>
      <c r="P1107" s="65" t="s">
        <v>3115</v>
      </c>
      <c r="Q1107" s="65" t="s">
        <v>3290</v>
      </c>
      <c r="R1107" s="65" t="s">
        <v>3291</v>
      </c>
      <c r="S1107" s="65">
        <v>180072001</v>
      </c>
      <c r="T1107" s="65" t="s">
        <v>3292</v>
      </c>
      <c r="U1107" s="70" t="s">
        <v>3293</v>
      </c>
      <c r="V1107" s="71"/>
      <c r="W1107" s="72" t="s">
        <v>3883</v>
      </c>
      <c r="X1107" s="73"/>
      <c r="Y1107" s="74"/>
      <c r="Z1107" s="74"/>
      <c r="AA1107" s="75">
        <f t="shared" si="17"/>
        <v>0</v>
      </c>
      <c r="AB1107" s="70"/>
      <c r="AC1107" s="70" t="s">
        <v>552</v>
      </c>
      <c r="AD1107" s="70" t="s">
        <v>3884</v>
      </c>
      <c r="AE1107" s="70" t="s">
        <v>3885</v>
      </c>
      <c r="AF1107" s="76" t="s">
        <v>63</v>
      </c>
      <c r="AG1107" s="65" t="s">
        <v>3007</v>
      </c>
    </row>
    <row r="1108" spans="1:33" s="78" customFormat="1" ht="50.25" customHeight="1" x14ac:dyDescent="0.25">
      <c r="A1108" s="61" t="s">
        <v>2977</v>
      </c>
      <c r="B1108" s="62" t="s">
        <v>3317</v>
      </c>
      <c r="C1108" s="63" t="s">
        <v>3886</v>
      </c>
      <c r="D1108" s="64">
        <v>43251</v>
      </c>
      <c r="E1108" s="65" t="s">
        <v>3887</v>
      </c>
      <c r="F1108" s="66" t="s">
        <v>1126</v>
      </c>
      <c r="G1108" s="65" t="s">
        <v>588</v>
      </c>
      <c r="H1108" s="67">
        <v>109351037</v>
      </c>
      <c r="I1108" s="67">
        <v>109351037</v>
      </c>
      <c r="J1108" s="66" t="s">
        <v>76</v>
      </c>
      <c r="K1108" s="66" t="s">
        <v>68</v>
      </c>
      <c r="L1108" s="62" t="s">
        <v>2981</v>
      </c>
      <c r="M1108" s="62" t="s">
        <v>1767</v>
      </c>
      <c r="N1108" s="68" t="s">
        <v>2998</v>
      </c>
      <c r="O1108" s="69" t="s">
        <v>2983</v>
      </c>
      <c r="P1108" s="65" t="s">
        <v>2718</v>
      </c>
      <c r="Q1108" s="65" t="s">
        <v>3479</v>
      </c>
      <c r="R1108" s="65" t="s">
        <v>3479</v>
      </c>
      <c r="S1108" s="65" t="s">
        <v>3479</v>
      </c>
      <c r="T1108" s="65" t="s">
        <v>3479</v>
      </c>
      <c r="U1108" s="70" t="s">
        <v>3479</v>
      </c>
      <c r="V1108" s="71">
        <v>8214</v>
      </c>
      <c r="W1108" s="72" t="s">
        <v>3888</v>
      </c>
      <c r="X1108" s="73">
        <v>43238.731249999997</v>
      </c>
      <c r="Y1108" s="74"/>
      <c r="Z1108" s="74"/>
      <c r="AA1108" s="75">
        <f t="shared" si="17"/>
        <v>0.33</v>
      </c>
      <c r="AB1108" s="70"/>
      <c r="AC1108" s="70" t="s">
        <v>111</v>
      </c>
      <c r="AD1108" s="70" t="s">
        <v>3889</v>
      </c>
      <c r="AE1108" s="70" t="s">
        <v>3890</v>
      </c>
      <c r="AF1108" s="76" t="s">
        <v>63</v>
      </c>
      <c r="AG1108" s="65" t="s">
        <v>3007</v>
      </c>
    </row>
    <row r="1109" spans="1:33" s="78" customFormat="1" ht="50.25" customHeight="1" x14ac:dyDescent="0.25">
      <c r="A1109" s="61" t="s">
        <v>2977</v>
      </c>
      <c r="B1109" s="62">
        <v>93151610</v>
      </c>
      <c r="C1109" s="63" t="s">
        <v>3891</v>
      </c>
      <c r="D1109" s="64">
        <v>43313</v>
      </c>
      <c r="E1109" s="65" t="s">
        <v>3892</v>
      </c>
      <c r="F1109" s="66" t="s">
        <v>150</v>
      </c>
      <c r="G1109" s="65" t="s">
        <v>241</v>
      </c>
      <c r="H1109" s="67">
        <v>1521000000</v>
      </c>
      <c r="I1109" s="67">
        <v>61000000</v>
      </c>
      <c r="J1109" s="66" t="s">
        <v>49</v>
      </c>
      <c r="K1109" s="66" t="s">
        <v>50</v>
      </c>
      <c r="L1109" s="62" t="s">
        <v>2981</v>
      </c>
      <c r="M1109" s="62" t="s">
        <v>1767</v>
      </c>
      <c r="N1109" s="68" t="s">
        <v>2998</v>
      </c>
      <c r="O1109" s="69" t="s">
        <v>2983</v>
      </c>
      <c r="P1109" s="65" t="s">
        <v>2718</v>
      </c>
      <c r="Q1109" s="65" t="s">
        <v>3479</v>
      </c>
      <c r="R1109" s="65" t="s">
        <v>3479</v>
      </c>
      <c r="S1109" s="65" t="s">
        <v>3479</v>
      </c>
      <c r="T1109" s="65" t="s">
        <v>3479</v>
      </c>
      <c r="U1109" s="70" t="s">
        <v>3479</v>
      </c>
      <c r="V1109" s="71"/>
      <c r="W1109" s="72" t="s">
        <v>3893</v>
      </c>
      <c r="X1109" s="73"/>
      <c r="Y1109" s="74"/>
      <c r="Z1109" s="74"/>
      <c r="AA1109" s="75">
        <f t="shared" si="17"/>
        <v>0</v>
      </c>
      <c r="AB1109" s="70"/>
      <c r="AC1109" s="70" t="s">
        <v>552</v>
      </c>
      <c r="AD1109" s="70" t="s">
        <v>3894</v>
      </c>
      <c r="AE1109" s="70" t="s">
        <v>3489</v>
      </c>
      <c r="AF1109" s="76" t="s">
        <v>63</v>
      </c>
      <c r="AG1109" s="65" t="s">
        <v>3007</v>
      </c>
    </row>
    <row r="1110" spans="1:33" s="78" customFormat="1" ht="50.25" customHeight="1" x14ac:dyDescent="0.25">
      <c r="A1110" s="61" t="s">
        <v>2977</v>
      </c>
      <c r="B1110" s="62" t="s">
        <v>3895</v>
      </c>
      <c r="C1110" s="63" t="s">
        <v>3896</v>
      </c>
      <c r="D1110" s="64">
        <v>43190</v>
      </c>
      <c r="E1110" s="65" t="s">
        <v>74</v>
      </c>
      <c r="F1110" s="66" t="s">
        <v>150</v>
      </c>
      <c r="G1110" s="65" t="s">
        <v>3897</v>
      </c>
      <c r="H1110" s="67">
        <v>5482434073</v>
      </c>
      <c r="I1110" s="67">
        <v>4785332703</v>
      </c>
      <c r="J1110" s="66" t="s">
        <v>76</v>
      </c>
      <c r="K1110" s="66" t="s">
        <v>68</v>
      </c>
      <c r="L1110" s="62" t="s">
        <v>2981</v>
      </c>
      <c r="M1110" s="62" t="s">
        <v>1767</v>
      </c>
      <c r="N1110" s="68" t="s">
        <v>2998</v>
      </c>
      <c r="O1110" s="69" t="s">
        <v>2983</v>
      </c>
      <c r="P1110" s="65" t="s">
        <v>3146</v>
      </c>
      <c r="Q1110" s="65" t="s">
        <v>3898</v>
      </c>
      <c r="R1110" s="65" t="s">
        <v>3899</v>
      </c>
      <c r="S1110" s="65">
        <v>182259001</v>
      </c>
      <c r="T1110" s="65" t="s">
        <v>3309</v>
      </c>
      <c r="U1110" s="70" t="s">
        <v>3900</v>
      </c>
      <c r="V1110" s="71" t="s">
        <v>3901</v>
      </c>
      <c r="W1110" s="72" t="s">
        <v>68</v>
      </c>
      <c r="X1110" s="73">
        <v>43159.723611111112</v>
      </c>
      <c r="Y1110" s="74" t="s">
        <v>3902</v>
      </c>
      <c r="Z1110" s="74" t="s">
        <v>3903</v>
      </c>
      <c r="AA1110" s="75">
        <f t="shared" si="17"/>
        <v>1</v>
      </c>
      <c r="AB1110" s="70" t="s">
        <v>3904</v>
      </c>
      <c r="AC1110" s="70" t="s">
        <v>61</v>
      </c>
      <c r="AD1110" s="70" t="s">
        <v>3905</v>
      </c>
      <c r="AE1110" s="70" t="s">
        <v>3906</v>
      </c>
      <c r="AF1110" s="76" t="s">
        <v>283</v>
      </c>
      <c r="AG1110" s="65" t="s">
        <v>3007</v>
      </c>
    </row>
    <row r="1111" spans="1:33" s="78" customFormat="1" ht="50.25" customHeight="1" x14ac:dyDescent="0.25">
      <c r="A1111" s="61" t="s">
        <v>2977</v>
      </c>
      <c r="B1111" s="62">
        <v>81101510</v>
      </c>
      <c r="C1111" s="63" t="s">
        <v>3907</v>
      </c>
      <c r="D1111" s="64">
        <v>43190</v>
      </c>
      <c r="E1111" s="65" t="s">
        <v>231</v>
      </c>
      <c r="F1111" s="66" t="s">
        <v>1126</v>
      </c>
      <c r="G1111" s="65" t="s">
        <v>3897</v>
      </c>
      <c r="H1111" s="67">
        <v>383770385</v>
      </c>
      <c r="I1111" s="67">
        <v>377077924</v>
      </c>
      <c r="J1111" s="66" t="s">
        <v>76</v>
      </c>
      <c r="K1111" s="66" t="s">
        <v>68</v>
      </c>
      <c r="L1111" s="62" t="s">
        <v>2981</v>
      </c>
      <c r="M1111" s="62" t="s">
        <v>1767</v>
      </c>
      <c r="N1111" s="68" t="s">
        <v>2998</v>
      </c>
      <c r="O1111" s="69" t="s">
        <v>2983</v>
      </c>
      <c r="P1111" s="65" t="s">
        <v>3146</v>
      </c>
      <c r="Q1111" s="65" t="s">
        <v>3898</v>
      </c>
      <c r="R1111" s="65" t="s">
        <v>3899</v>
      </c>
      <c r="S1111" s="65">
        <v>182259001</v>
      </c>
      <c r="T1111" s="65" t="s">
        <v>3309</v>
      </c>
      <c r="U1111" s="70" t="s">
        <v>3900</v>
      </c>
      <c r="V1111" s="71" t="s">
        <v>3908</v>
      </c>
      <c r="W1111" s="72" t="s">
        <v>68</v>
      </c>
      <c r="X1111" s="73">
        <v>43161.671527777777</v>
      </c>
      <c r="Y1111" s="74" t="s">
        <v>3909</v>
      </c>
      <c r="Z1111" s="74" t="s">
        <v>3910</v>
      </c>
      <c r="AA1111" s="75">
        <f t="shared" si="17"/>
        <v>1</v>
      </c>
      <c r="AB1111" s="70" t="s">
        <v>3911</v>
      </c>
      <c r="AC1111" s="70" t="s">
        <v>61</v>
      </c>
      <c r="AD1111" s="70" t="s">
        <v>3912</v>
      </c>
      <c r="AE1111" s="70" t="s">
        <v>3913</v>
      </c>
      <c r="AF1111" s="76" t="s">
        <v>63</v>
      </c>
      <c r="AG1111" s="65" t="s">
        <v>3007</v>
      </c>
    </row>
    <row r="1112" spans="1:33" s="78" customFormat="1" ht="50.25" customHeight="1" x14ac:dyDescent="0.25">
      <c r="A1112" s="61" t="s">
        <v>2977</v>
      </c>
      <c r="B1112" s="62" t="s">
        <v>3914</v>
      </c>
      <c r="C1112" s="63" t="s">
        <v>3915</v>
      </c>
      <c r="D1112" s="64">
        <v>43251</v>
      </c>
      <c r="E1112" s="65" t="s">
        <v>918</v>
      </c>
      <c r="F1112" s="66" t="s">
        <v>150</v>
      </c>
      <c r="G1112" s="65" t="s">
        <v>3897</v>
      </c>
      <c r="H1112" s="67">
        <v>1564720893</v>
      </c>
      <c r="I1112" s="67">
        <v>1201561645</v>
      </c>
      <c r="J1112" s="66" t="s">
        <v>76</v>
      </c>
      <c r="K1112" s="66" t="s">
        <v>68</v>
      </c>
      <c r="L1112" s="62" t="s">
        <v>2981</v>
      </c>
      <c r="M1112" s="62" t="s">
        <v>1767</v>
      </c>
      <c r="N1112" s="68" t="s">
        <v>2998</v>
      </c>
      <c r="O1112" s="69" t="s">
        <v>2983</v>
      </c>
      <c r="P1112" s="65" t="s">
        <v>3146</v>
      </c>
      <c r="Q1112" s="65" t="s">
        <v>3898</v>
      </c>
      <c r="R1112" s="65" t="s">
        <v>3899</v>
      </c>
      <c r="S1112" s="65">
        <v>182259001</v>
      </c>
      <c r="T1112" s="65" t="s">
        <v>3309</v>
      </c>
      <c r="U1112" s="70" t="s">
        <v>3900</v>
      </c>
      <c r="V1112" s="71" t="s">
        <v>3916</v>
      </c>
      <c r="W1112" s="72" t="s">
        <v>68</v>
      </c>
      <c r="X1112" s="73">
        <v>43238.694444444445</v>
      </c>
      <c r="Y1112" s="74"/>
      <c r="Z1112" s="74"/>
      <c r="AA1112" s="75">
        <f t="shared" si="17"/>
        <v>0.33</v>
      </c>
      <c r="AB1112" s="70"/>
      <c r="AC1112" s="70" t="s">
        <v>111</v>
      </c>
      <c r="AD1112" s="70" t="s">
        <v>3917</v>
      </c>
      <c r="AE1112" s="70" t="s">
        <v>3918</v>
      </c>
      <c r="AF1112" s="76" t="s">
        <v>283</v>
      </c>
      <c r="AG1112" s="65" t="s">
        <v>3007</v>
      </c>
    </row>
    <row r="1113" spans="1:33" s="78" customFormat="1" ht="50.25" customHeight="1" x14ac:dyDescent="0.25">
      <c r="A1113" s="61" t="s">
        <v>2977</v>
      </c>
      <c r="B1113" s="62">
        <v>81101510</v>
      </c>
      <c r="C1113" s="63" t="s">
        <v>3919</v>
      </c>
      <c r="D1113" s="64">
        <v>43251</v>
      </c>
      <c r="E1113" s="65" t="s">
        <v>814</v>
      </c>
      <c r="F1113" s="66" t="s">
        <v>1126</v>
      </c>
      <c r="G1113" s="65" t="s">
        <v>3897</v>
      </c>
      <c r="H1113" s="67">
        <v>180000000</v>
      </c>
      <c r="I1113" s="67">
        <v>143828720</v>
      </c>
      <c r="J1113" s="66" t="s">
        <v>76</v>
      </c>
      <c r="K1113" s="66" t="s">
        <v>68</v>
      </c>
      <c r="L1113" s="62" t="s">
        <v>2981</v>
      </c>
      <c r="M1113" s="62" t="s">
        <v>1767</v>
      </c>
      <c r="N1113" s="68" t="s">
        <v>2998</v>
      </c>
      <c r="O1113" s="69" t="s">
        <v>2983</v>
      </c>
      <c r="P1113" s="65" t="s">
        <v>3146</v>
      </c>
      <c r="Q1113" s="65" t="s">
        <v>3898</v>
      </c>
      <c r="R1113" s="65" t="s">
        <v>3899</v>
      </c>
      <c r="S1113" s="65">
        <v>182259001</v>
      </c>
      <c r="T1113" s="65" t="s">
        <v>3309</v>
      </c>
      <c r="U1113" s="70" t="s">
        <v>3900</v>
      </c>
      <c r="V1113" s="71" t="s">
        <v>3920</v>
      </c>
      <c r="W1113" s="72" t="s">
        <v>68</v>
      </c>
      <c r="X1113" s="73">
        <v>43248.710416666669</v>
      </c>
      <c r="Y1113" s="74"/>
      <c r="Z1113" s="74"/>
      <c r="AA1113" s="75">
        <f t="shared" si="17"/>
        <v>0.33</v>
      </c>
      <c r="AB1113" s="70"/>
      <c r="AC1113" s="70" t="s">
        <v>111</v>
      </c>
      <c r="AD1113" s="70" t="s">
        <v>3921</v>
      </c>
      <c r="AE1113" s="70" t="s">
        <v>3918</v>
      </c>
      <c r="AF1113" s="76" t="s">
        <v>63</v>
      </c>
      <c r="AG1113" s="65" t="s">
        <v>3007</v>
      </c>
    </row>
    <row r="1114" spans="1:33" s="78" customFormat="1" ht="50.25" customHeight="1" x14ac:dyDescent="0.25">
      <c r="A1114" s="61" t="s">
        <v>2977</v>
      </c>
      <c r="B1114" s="62" t="s">
        <v>3922</v>
      </c>
      <c r="C1114" s="63" t="s">
        <v>3923</v>
      </c>
      <c r="D1114" s="64">
        <v>43049</v>
      </c>
      <c r="E1114" s="65" t="s">
        <v>855</v>
      </c>
      <c r="F1114" s="66" t="s">
        <v>81</v>
      </c>
      <c r="G1114" s="65" t="s">
        <v>3924</v>
      </c>
      <c r="H1114" s="67">
        <v>25000000000</v>
      </c>
      <c r="I1114" s="67">
        <v>25000000000</v>
      </c>
      <c r="J1114" s="66" t="s">
        <v>76</v>
      </c>
      <c r="K1114" s="66" t="s">
        <v>68</v>
      </c>
      <c r="L1114" s="62" t="s">
        <v>2981</v>
      </c>
      <c r="M1114" s="62" t="s">
        <v>1767</v>
      </c>
      <c r="N1114" s="68" t="s">
        <v>2998</v>
      </c>
      <c r="O1114" s="69" t="s">
        <v>2983</v>
      </c>
      <c r="P1114" s="65" t="s">
        <v>3345</v>
      </c>
      <c r="Q1114" s="65" t="s">
        <v>3925</v>
      </c>
      <c r="R1114" s="65" t="s">
        <v>3926</v>
      </c>
      <c r="S1114" s="65">
        <v>180122</v>
      </c>
      <c r="T1114" s="65" t="s">
        <v>3927</v>
      </c>
      <c r="U1114" s="70" t="s">
        <v>3928</v>
      </c>
      <c r="V1114" s="71" t="s">
        <v>3929</v>
      </c>
      <c r="W1114" s="72" t="s">
        <v>3930</v>
      </c>
      <c r="X1114" s="73">
        <v>43049.747916666667</v>
      </c>
      <c r="Y1114" s="74" t="s">
        <v>3479</v>
      </c>
      <c r="Z1114" s="74" t="s">
        <v>3931</v>
      </c>
      <c r="AA1114" s="75">
        <f t="shared" si="17"/>
        <v>1</v>
      </c>
      <c r="AB1114" s="70" t="s">
        <v>3932</v>
      </c>
      <c r="AC1114" s="70" t="s">
        <v>61</v>
      </c>
      <c r="AD1114" s="70" t="s">
        <v>3933</v>
      </c>
      <c r="AE1114" s="70" t="s">
        <v>3934</v>
      </c>
      <c r="AF1114" s="76" t="s">
        <v>63</v>
      </c>
      <c r="AG1114" s="65" t="s">
        <v>3007</v>
      </c>
    </row>
    <row r="1115" spans="1:33" s="78" customFormat="1" ht="50.25" customHeight="1" x14ac:dyDescent="0.25">
      <c r="A1115" s="61" t="s">
        <v>2977</v>
      </c>
      <c r="B1115" s="62">
        <v>72141103</v>
      </c>
      <c r="C1115" s="63" t="s">
        <v>3935</v>
      </c>
      <c r="D1115" s="64">
        <v>43313</v>
      </c>
      <c r="E1115" s="65" t="s">
        <v>171</v>
      </c>
      <c r="F1115" s="66" t="s">
        <v>81</v>
      </c>
      <c r="G1115" s="65" t="s">
        <v>241</v>
      </c>
      <c r="H1115" s="67">
        <v>639000000</v>
      </c>
      <c r="I1115" s="67">
        <v>639000000</v>
      </c>
      <c r="J1115" s="66" t="s">
        <v>76</v>
      </c>
      <c r="K1115" s="66" t="s">
        <v>68</v>
      </c>
      <c r="L1115" s="62" t="s">
        <v>2981</v>
      </c>
      <c r="M1115" s="62" t="s">
        <v>1767</v>
      </c>
      <c r="N1115" s="68" t="s">
        <v>2998</v>
      </c>
      <c r="O1115" s="69" t="s">
        <v>2983</v>
      </c>
      <c r="P1115" s="65" t="s">
        <v>3345</v>
      </c>
      <c r="Q1115" s="65" t="s">
        <v>3936</v>
      </c>
      <c r="R1115" s="65" t="s">
        <v>3937</v>
      </c>
      <c r="S1115" s="65">
        <v>180041001</v>
      </c>
      <c r="T1115" s="65" t="s">
        <v>3938</v>
      </c>
      <c r="U1115" s="70" t="s">
        <v>3939</v>
      </c>
      <c r="V1115" s="71"/>
      <c r="W1115" s="72" t="s">
        <v>3940</v>
      </c>
      <c r="X1115" s="73"/>
      <c r="Y1115" s="74"/>
      <c r="Z1115" s="74"/>
      <c r="AA1115" s="75">
        <f t="shared" si="17"/>
        <v>0</v>
      </c>
      <c r="AB1115" s="70"/>
      <c r="AC1115" s="70" t="s">
        <v>552</v>
      </c>
      <c r="AD1115" s="70"/>
      <c r="AE1115" s="70" t="s">
        <v>3217</v>
      </c>
      <c r="AF1115" s="76" t="s">
        <v>63</v>
      </c>
      <c r="AG1115" s="65" t="s">
        <v>3007</v>
      </c>
    </row>
    <row r="1116" spans="1:33" s="78" customFormat="1" ht="50.25" customHeight="1" x14ac:dyDescent="0.25">
      <c r="A1116" s="61" t="s">
        <v>2977</v>
      </c>
      <c r="B1116" s="62">
        <v>72141103</v>
      </c>
      <c r="C1116" s="63" t="s">
        <v>3941</v>
      </c>
      <c r="D1116" s="64">
        <v>43313</v>
      </c>
      <c r="E1116" s="65" t="s">
        <v>171</v>
      </c>
      <c r="F1116" s="66" t="s">
        <v>81</v>
      </c>
      <c r="G1116" s="65" t="s">
        <v>3158</v>
      </c>
      <c r="H1116" s="67">
        <v>1171745272</v>
      </c>
      <c r="I1116" s="67">
        <v>1171745272</v>
      </c>
      <c r="J1116" s="66" t="s">
        <v>76</v>
      </c>
      <c r="K1116" s="66" t="s">
        <v>68</v>
      </c>
      <c r="L1116" s="62" t="s">
        <v>2981</v>
      </c>
      <c r="M1116" s="62" t="s">
        <v>1767</v>
      </c>
      <c r="N1116" s="68" t="s">
        <v>2998</v>
      </c>
      <c r="O1116" s="69" t="s">
        <v>2983</v>
      </c>
      <c r="P1116" s="65" t="s">
        <v>3345</v>
      </c>
      <c r="Q1116" s="65" t="s">
        <v>3936</v>
      </c>
      <c r="R1116" s="65" t="s">
        <v>3937</v>
      </c>
      <c r="S1116" s="65">
        <v>180041001</v>
      </c>
      <c r="T1116" s="65" t="s">
        <v>3938</v>
      </c>
      <c r="U1116" s="70" t="s">
        <v>3939</v>
      </c>
      <c r="V1116" s="71"/>
      <c r="W1116" s="72" t="s">
        <v>3942</v>
      </c>
      <c r="X1116" s="73"/>
      <c r="Y1116" s="74"/>
      <c r="Z1116" s="74"/>
      <c r="AA1116" s="75">
        <f t="shared" si="17"/>
        <v>0</v>
      </c>
      <c r="AB1116" s="70"/>
      <c r="AC1116" s="70" t="s">
        <v>552</v>
      </c>
      <c r="AD1116" s="70"/>
      <c r="AE1116" s="70" t="s">
        <v>3252</v>
      </c>
      <c r="AF1116" s="76" t="s">
        <v>63</v>
      </c>
      <c r="AG1116" s="65" t="s">
        <v>3007</v>
      </c>
    </row>
    <row r="1117" spans="1:33" s="78" customFormat="1" ht="50.25" customHeight="1" x14ac:dyDescent="0.25">
      <c r="A1117" s="61" t="s">
        <v>2977</v>
      </c>
      <c r="B1117" s="62">
        <v>72141103</v>
      </c>
      <c r="C1117" s="63" t="s">
        <v>3943</v>
      </c>
      <c r="D1117" s="64">
        <v>43313</v>
      </c>
      <c r="E1117" s="65" t="s">
        <v>171</v>
      </c>
      <c r="F1117" s="66" t="s">
        <v>81</v>
      </c>
      <c r="G1117" s="65" t="s">
        <v>3158</v>
      </c>
      <c r="H1117" s="67">
        <v>327695991</v>
      </c>
      <c r="I1117" s="67">
        <v>327695991</v>
      </c>
      <c r="J1117" s="66" t="s">
        <v>76</v>
      </c>
      <c r="K1117" s="66" t="s">
        <v>68</v>
      </c>
      <c r="L1117" s="62" t="s">
        <v>2981</v>
      </c>
      <c r="M1117" s="62" t="s">
        <v>1767</v>
      </c>
      <c r="N1117" s="68" t="s">
        <v>2998</v>
      </c>
      <c r="O1117" s="69" t="s">
        <v>2983</v>
      </c>
      <c r="P1117" s="65" t="s">
        <v>3190</v>
      </c>
      <c r="Q1117" s="65" t="s">
        <v>3191</v>
      </c>
      <c r="R1117" s="65" t="s">
        <v>3192</v>
      </c>
      <c r="S1117" s="65">
        <v>180032001</v>
      </c>
      <c r="T1117" s="65" t="s">
        <v>3193</v>
      </c>
      <c r="U1117" s="70" t="s">
        <v>3194</v>
      </c>
      <c r="V1117" s="71"/>
      <c r="W1117" s="72" t="s">
        <v>3944</v>
      </c>
      <c r="X1117" s="73"/>
      <c r="Y1117" s="74"/>
      <c r="Z1117" s="74"/>
      <c r="AA1117" s="75">
        <f t="shared" si="17"/>
        <v>0</v>
      </c>
      <c r="AB1117" s="70"/>
      <c r="AC1117" s="70" t="s">
        <v>552</v>
      </c>
      <c r="AD1117" s="70"/>
      <c r="AE1117" s="70" t="s">
        <v>3267</v>
      </c>
      <c r="AF1117" s="76" t="s">
        <v>63</v>
      </c>
      <c r="AG1117" s="65" t="s">
        <v>3007</v>
      </c>
    </row>
    <row r="1118" spans="1:33" s="78" customFormat="1" ht="50.25" customHeight="1" x14ac:dyDescent="0.25">
      <c r="A1118" s="61" t="s">
        <v>2977</v>
      </c>
      <c r="B1118" s="62">
        <v>72141103</v>
      </c>
      <c r="C1118" s="63" t="s">
        <v>3945</v>
      </c>
      <c r="D1118" s="64">
        <v>43313</v>
      </c>
      <c r="E1118" s="65" t="s">
        <v>171</v>
      </c>
      <c r="F1118" s="66" t="s">
        <v>81</v>
      </c>
      <c r="G1118" s="65" t="s">
        <v>3158</v>
      </c>
      <c r="H1118" s="67">
        <v>500873423</v>
      </c>
      <c r="I1118" s="67">
        <v>500873423</v>
      </c>
      <c r="J1118" s="66" t="s">
        <v>76</v>
      </c>
      <c r="K1118" s="66" t="s">
        <v>68</v>
      </c>
      <c r="L1118" s="62" t="s">
        <v>2981</v>
      </c>
      <c r="M1118" s="62" t="s">
        <v>1767</v>
      </c>
      <c r="N1118" s="68" t="s">
        <v>2998</v>
      </c>
      <c r="O1118" s="69" t="s">
        <v>2983</v>
      </c>
      <c r="P1118" s="65" t="s">
        <v>3190</v>
      </c>
      <c r="Q1118" s="65" t="s">
        <v>3191</v>
      </c>
      <c r="R1118" s="65" t="s">
        <v>3192</v>
      </c>
      <c r="S1118" s="65">
        <v>180032001</v>
      </c>
      <c r="T1118" s="65" t="s">
        <v>3193</v>
      </c>
      <c r="U1118" s="70" t="s">
        <v>3194</v>
      </c>
      <c r="V1118" s="71"/>
      <c r="W1118" s="72" t="s">
        <v>3946</v>
      </c>
      <c r="X1118" s="73"/>
      <c r="Y1118" s="74"/>
      <c r="Z1118" s="74"/>
      <c r="AA1118" s="75">
        <f t="shared" si="17"/>
        <v>0</v>
      </c>
      <c r="AB1118" s="70"/>
      <c r="AC1118" s="70" t="s">
        <v>552</v>
      </c>
      <c r="AD1118" s="70"/>
      <c r="AE1118" s="70" t="s">
        <v>3267</v>
      </c>
      <c r="AF1118" s="76" t="s">
        <v>63</v>
      </c>
      <c r="AG1118" s="65" t="s">
        <v>3007</v>
      </c>
    </row>
    <row r="1119" spans="1:33" s="78" customFormat="1" ht="50.25" customHeight="1" x14ac:dyDescent="0.25">
      <c r="A1119" s="61" t="s">
        <v>2977</v>
      </c>
      <c r="B1119" s="62">
        <v>72141103</v>
      </c>
      <c r="C1119" s="63" t="s">
        <v>3947</v>
      </c>
      <c r="D1119" s="64">
        <v>43313</v>
      </c>
      <c r="E1119" s="65" t="s">
        <v>171</v>
      </c>
      <c r="F1119" s="66" t="s">
        <v>81</v>
      </c>
      <c r="G1119" s="65" t="s">
        <v>3158</v>
      </c>
      <c r="H1119" s="67">
        <v>870409675</v>
      </c>
      <c r="I1119" s="67">
        <v>870409675</v>
      </c>
      <c r="J1119" s="66" t="s">
        <v>76</v>
      </c>
      <c r="K1119" s="66" t="s">
        <v>68</v>
      </c>
      <c r="L1119" s="62" t="s">
        <v>2981</v>
      </c>
      <c r="M1119" s="62" t="s">
        <v>1767</v>
      </c>
      <c r="N1119" s="68" t="s">
        <v>2998</v>
      </c>
      <c r="O1119" s="69" t="s">
        <v>2983</v>
      </c>
      <c r="P1119" s="65" t="s">
        <v>3190</v>
      </c>
      <c r="Q1119" s="65" t="s">
        <v>3191</v>
      </c>
      <c r="R1119" s="65" t="s">
        <v>3192</v>
      </c>
      <c r="S1119" s="65">
        <v>180032001</v>
      </c>
      <c r="T1119" s="65" t="s">
        <v>3193</v>
      </c>
      <c r="U1119" s="70" t="s">
        <v>3194</v>
      </c>
      <c r="V1119" s="71"/>
      <c r="W1119" s="72" t="s">
        <v>3948</v>
      </c>
      <c r="X1119" s="73"/>
      <c r="Y1119" s="74"/>
      <c r="Z1119" s="74"/>
      <c r="AA1119" s="75">
        <f t="shared" si="17"/>
        <v>0</v>
      </c>
      <c r="AB1119" s="70"/>
      <c r="AC1119" s="70" t="s">
        <v>552</v>
      </c>
      <c r="AD1119" s="70"/>
      <c r="AE1119" s="70" t="s">
        <v>3267</v>
      </c>
      <c r="AF1119" s="76" t="s">
        <v>63</v>
      </c>
      <c r="AG1119" s="65" t="s">
        <v>3007</v>
      </c>
    </row>
    <row r="1120" spans="1:33" s="78" customFormat="1" ht="50.25" customHeight="1" x14ac:dyDescent="0.25">
      <c r="A1120" s="61" t="s">
        <v>2977</v>
      </c>
      <c r="B1120" s="62">
        <v>72141103</v>
      </c>
      <c r="C1120" s="63" t="s">
        <v>3949</v>
      </c>
      <c r="D1120" s="64">
        <v>43313</v>
      </c>
      <c r="E1120" s="65" t="s">
        <v>171</v>
      </c>
      <c r="F1120" s="66" t="s">
        <v>81</v>
      </c>
      <c r="G1120" s="65" t="s">
        <v>241</v>
      </c>
      <c r="H1120" s="67">
        <v>1500000000</v>
      </c>
      <c r="I1120" s="67">
        <v>1500000000</v>
      </c>
      <c r="J1120" s="66" t="s">
        <v>76</v>
      </c>
      <c r="K1120" s="66" t="s">
        <v>68</v>
      </c>
      <c r="L1120" s="62" t="s">
        <v>2981</v>
      </c>
      <c r="M1120" s="62" t="s">
        <v>1767</v>
      </c>
      <c r="N1120" s="68" t="s">
        <v>2998</v>
      </c>
      <c r="O1120" s="69" t="s">
        <v>2983</v>
      </c>
      <c r="P1120" s="65" t="s">
        <v>3190</v>
      </c>
      <c r="Q1120" s="65" t="s">
        <v>3459</v>
      </c>
      <c r="R1120" s="65" t="s">
        <v>3460</v>
      </c>
      <c r="S1120" s="65">
        <v>180068001</v>
      </c>
      <c r="T1120" s="65" t="s">
        <v>3950</v>
      </c>
      <c r="U1120" s="70" t="s">
        <v>3951</v>
      </c>
      <c r="V1120" s="71"/>
      <c r="W1120" s="72" t="s">
        <v>3952</v>
      </c>
      <c r="X1120" s="73"/>
      <c r="Y1120" s="74"/>
      <c r="Z1120" s="74"/>
      <c r="AA1120" s="75">
        <f t="shared" si="17"/>
        <v>0</v>
      </c>
      <c r="AB1120" s="70"/>
      <c r="AC1120" s="70" t="s">
        <v>552</v>
      </c>
      <c r="AD1120" s="70"/>
      <c r="AE1120" s="70" t="s">
        <v>3267</v>
      </c>
      <c r="AF1120" s="76" t="s">
        <v>63</v>
      </c>
      <c r="AG1120" s="65" t="s">
        <v>3007</v>
      </c>
    </row>
    <row r="1121" spans="1:33" s="78" customFormat="1" ht="50.25" customHeight="1" x14ac:dyDescent="0.25">
      <c r="A1121" s="61" t="s">
        <v>2977</v>
      </c>
      <c r="B1121" s="62">
        <v>72141103</v>
      </c>
      <c r="C1121" s="63" t="s">
        <v>3953</v>
      </c>
      <c r="D1121" s="64">
        <v>43313</v>
      </c>
      <c r="E1121" s="65" t="s">
        <v>171</v>
      </c>
      <c r="F1121" s="66" t="s">
        <v>81</v>
      </c>
      <c r="G1121" s="65" t="s">
        <v>241</v>
      </c>
      <c r="H1121" s="67">
        <v>750000000</v>
      </c>
      <c r="I1121" s="67">
        <v>750000000</v>
      </c>
      <c r="J1121" s="66" t="s">
        <v>76</v>
      </c>
      <c r="K1121" s="66" t="s">
        <v>68</v>
      </c>
      <c r="L1121" s="62" t="s">
        <v>2981</v>
      </c>
      <c r="M1121" s="62" t="s">
        <v>1767</v>
      </c>
      <c r="N1121" s="68" t="s">
        <v>2998</v>
      </c>
      <c r="O1121" s="69" t="s">
        <v>2983</v>
      </c>
      <c r="P1121" s="65" t="s">
        <v>3190</v>
      </c>
      <c r="Q1121" s="65" t="s">
        <v>3459</v>
      </c>
      <c r="R1121" s="65" t="s">
        <v>3460</v>
      </c>
      <c r="S1121" s="65">
        <v>180068001</v>
      </c>
      <c r="T1121" s="65" t="s">
        <v>3950</v>
      </c>
      <c r="U1121" s="70" t="s">
        <v>3951</v>
      </c>
      <c r="V1121" s="71"/>
      <c r="W1121" s="72" t="s">
        <v>3954</v>
      </c>
      <c r="X1121" s="73"/>
      <c r="Y1121" s="74"/>
      <c r="Z1121" s="74"/>
      <c r="AA1121" s="75">
        <f t="shared" si="17"/>
        <v>0</v>
      </c>
      <c r="AB1121" s="70"/>
      <c r="AC1121" s="70" t="s">
        <v>552</v>
      </c>
      <c r="AD1121" s="70"/>
      <c r="AE1121" s="70" t="s">
        <v>3267</v>
      </c>
      <c r="AF1121" s="76" t="s">
        <v>63</v>
      </c>
      <c r="AG1121" s="65" t="s">
        <v>3007</v>
      </c>
    </row>
    <row r="1122" spans="1:33" s="78" customFormat="1" ht="50.25" customHeight="1" x14ac:dyDescent="0.25">
      <c r="A1122" s="61" t="s">
        <v>2977</v>
      </c>
      <c r="B1122" s="62" t="s">
        <v>3955</v>
      </c>
      <c r="C1122" s="63" t="s">
        <v>3956</v>
      </c>
      <c r="D1122" s="64">
        <v>43313</v>
      </c>
      <c r="E1122" s="65" t="s">
        <v>918</v>
      </c>
      <c r="F1122" s="66" t="s">
        <v>75</v>
      </c>
      <c r="G1122" s="65" t="s">
        <v>241</v>
      </c>
      <c r="H1122" s="67">
        <v>15732752</v>
      </c>
      <c r="I1122" s="67">
        <v>15732752</v>
      </c>
      <c r="J1122" s="66" t="s">
        <v>76</v>
      </c>
      <c r="K1122" s="66" t="s">
        <v>68</v>
      </c>
      <c r="L1122" s="62" t="s">
        <v>2981</v>
      </c>
      <c r="M1122" s="62" t="s">
        <v>1767</v>
      </c>
      <c r="N1122" s="68" t="s">
        <v>2998</v>
      </c>
      <c r="O1122" s="69" t="s">
        <v>2983</v>
      </c>
      <c r="P1122" s="65" t="s">
        <v>3190</v>
      </c>
      <c r="Q1122" s="65" t="s">
        <v>3362</v>
      </c>
      <c r="R1122" s="65" t="s">
        <v>3363</v>
      </c>
      <c r="S1122" s="65">
        <v>180070001</v>
      </c>
      <c r="T1122" s="65" t="s">
        <v>3364</v>
      </c>
      <c r="U1122" s="70" t="s">
        <v>3365</v>
      </c>
      <c r="V1122" s="71"/>
      <c r="W1122" s="72" t="s">
        <v>3957</v>
      </c>
      <c r="X1122" s="73"/>
      <c r="Y1122" s="74"/>
      <c r="Z1122" s="74"/>
      <c r="AA1122" s="75">
        <f t="shared" si="17"/>
        <v>0</v>
      </c>
      <c r="AB1122" s="70"/>
      <c r="AC1122" s="70" t="s">
        <v>552</v>
      </c>
      <c r="AD1122" s="70"/>
      <c r="AE1122" s="70" t="s">
        <v>3880</v>
      </c>
      <c r="AF1122" s="76" t="s">
        <v>63</v>
      </c>
      <c r="AG1122" s="65" t="s">
        <v>3007</v>
      </c>
    </row>
    <row r="1123" spans="1:33" s="78" customFormat="1" ht="50.25" customHeight="1" x14ac:dyDescent="0.25">
      <c r="A1123" s="61" t="s">
        <v>2977</v>
      </c>
      <c r="B1123" s="62">
        <v>72141103</v>
      </c>
      <c r="C1123" s="63" t="s">
        <v>3958</v>
      </c>
      <c r="D1123" s="64">
        <v>43313</v>
      </c>
      <c r="E1123" s="65" t="s">
        <v>171</v>
      </c>
      <c r="F1123" s="66" t="s">
        <v>81</v>
      </c>
      <c r="G1123" s="65" t="s">
        <v>241</v>
      </c>
      <c r="H1123" s="67">
        <v>750000000</v>
      </c>
      <c r="I1123" s="67">
        <v>750000000</v>
      </c>
      <c r="J1123" s="66" t="s">
        <v>76</v>
      </c>
      <c r="K1123" s="66" t="s">
        <v>68</v>
      </c>
      <c r="L1123" s="62" t="s">
        <v>2981</v>
      </c>
      <c r="M1123" s="62" t="s">
        <v>1767</v>
      </c>
      <c r="N1123" s="68" t="s">
        <v>2998</v>
      </c>
      <c r="O1123" s="69" t="s">
        <v>2983</v>
      </c>
      <c r="P1123" s="65" t="s">
        <v>3190</v>
      </c>
      <c r="Q1123" s="65" t="s">
        <v>3459</v>
      </c>
      <c r="R1123" s="65" t="s">
        <v>3460</v>
      </c>
      <c r="S1123" s="65">
        <v>180068001</v>
      </c>
      <c r="T1123" s="65" t="s">
        <v>3950</v>
      </c>
      <c r="U1123" s="70" t="s">
        <v>3951</v>
      </c>
      <c r="V1123" s="71"/>
      <c r="W1123" s="72" t="s">
        <v>3959</v>
      </c>
      <c r="X1123" s="73"/>
      <c r="Y1123" s="74"/>
      <c r="Z1123" s="74"/>
      <c r="AA1123" s="75">
        <f t="shared" si="17"/>
        <v>0</v>
      </c>
      <c r="AB1123" s="70"/>
      <c r="AC1123" s="70" t="s">
        <v>552</v>
      </c>
      <c r="AD1123" s="70"/>
      <c r="AE1123" s="70" t="s">
        <v>3217</v>
      </c>
      <c r="AF1123" s="76" t="s">
        <v>63</v>
      </c>
      <c r="AG1123" s="65" t="s">
        <v>3007</v>
      </c>
    </row>
    <row r="1124" spans="1:33" s="78" customFormat="1" ht="50.25" customHeight="1" x14ac:dyDescent="0.25">
      <c r="A1124" s="61" t="s">
        <v>2977</v>
      </c>
      <c r="B1124" s="62">
        <v>72141103</v>
      </c>
      <c r="C1124" s="63" t="s">
        <v>3960</v>
      </c>
      <c r="D1124" s="64">
        <v>43313</v>
      </c>
      <c r="E1124" s="65" t="s">
        <v>171</v>
      </c>
      <c r="F1124" s="66" t="s">
        <v>81</v>
      </c>
      <c r="G1124" s="65" t="s">
        <v>241</v>
      </c>
      <c r="H1124" s="67">
        <v>770000000</v>
      </c>
      <c r="I1124" s="67">
        <v>770000000</v>
      </c>
      <c r="J1124" s="66" t="s">
        <v>76</v>
      </c>
      <c r="K1124" s="66" t="s">
        <v>68</v>
      </c>
      <c r="L1124" s="62" t="s">
        <v>2981</v>
      </c>
      <c r="M1124" s="62" t="s">
        <v>1767</v>
      </c>
      <c r="N1124" s="68" t="s">
        <v>2998</v>
      </c>
      <c r="O1124" s="69" t="s">
        <v>2983</v>
      </c>
      <c r="P1124" s="65" t="s">
        <v>3190</v>
      </c>
      <c r="Q1124" s="65" t="s">
        <v>3459</v>
      </c>
      <c r="R1124" s="65" t="s">
        <v>3460</v>
      </c>
      <c r="S1124" s="65">
        <v>180068001</v>
      </c>
      <c r="T1124" s="65" t="s">
        <v>3950</v>
      </c>
      <c r="U1124" s="70" t="s">
        <v>3951</v>
      </c>
      <c r="V1124" s="71"/>
      <c r="W1124" s="72" t="s">
        <v>3961</v>
      </c>
      <c r="X1124" s="73"/>
      <c r="Y1124" s="74"/>
      <c r="Z1124" s="74"/>
      <c r="AA1124" s="75">
        <f t="shared" si="17"/>
        <v>0</v>
      </c>
      <c r="AB1124" s="70"/>
      <c r="AC1124" s="70" t="s">
        <v>552</v>
      </c>
      <c r="AD1124" s="70"/>
      <c r="AE1124" s="70" t="s">
        <v>3962</v>
      </c>
      <c r="AF1124" s="76" t="s">
        <v>63</v>
      </c>
      <c r="AG1124" s="65" t="s">
        <v>3007</v>
      </c>
    </row>
    <row r="1125" spans="1:33" s="78" customFormat="1" ht="50.25" customHeight="1" x14ac:dyDescent="0.25">
      <c r="A1125" s="61" t="s">
        <v>2977</v>
      </c>
      <c r="B1125" s="62">
        <v>72141103</v>
      </c>
      <c r="C1125" s="63" t="s">
        <v>3963</v>
      </c>
      <c r="D1125" s="64">
        <v>43313</v>
      </c>
      <c r="E1125" s="65" t="s">
        <v>171</v>
      </c>
      <c r="F1125" s="66" t="s">
        <v>81</v>
      </c>
      <c r="G1125" s="65" t="s">
        <v>241</v>
      </c>
      <c r="H1125" s="67">
        <v>400000000</v>
      </c>
      <c r="I1125" s="67">
        <v>400000000</v>
      </c>
      <c r="J1125" s="66" t="s">
        <v>76</v>
      </c>
      <c r="K1125" s="66" t="s">
        <v>68</v>
      </c>
      <c r="L1125" s="62" t="s">
        <v>2981</v>
      </c>
      <c r="M1125" s="62" t="s">
        <v>1767</v>
      </c>
      <c r="N1125" s="68" t="s">
        <v>2998</v>
      </c>
      <c r="O1125" s="69" t="s">
        <v>2983</v>
      </c>
      <c r="P1125" s="65" t="s">
        <v>3190</v>
      </c>
      <c r="Q1125" s="65" t="s">
        <v>3459</v>
      </c>
      <c r="R1125" s="65" t="s">
        <v>3460</v>
      </c>
      <c r="S1125" s="65">
        <v>180068001</v>
      </c>
      <c r="T1125" s="65" t="s">
        <v>3950</v>
      </c>
      <c r="U1125" s="70" t="s">
        <v>3951</v>
      </c>
      <c r="V1125" s="71"/>
      <c r="W1125" s="72" t="s">
        <v>3964</v>
      </c>
      <c r="X1125" s="73"/>
      <c r="Y1125" s="74"/>
      <c r="Z1125" s="74"/>
      <c r="AA1125" s="75">
        <f t="shared" si="17"/>
        <v>0</v>
      </c>
      <c r="AB1125" s="70"/>
      <c r="AC1125" s="70" t="s">
        <v>552</v>
      </c>
      <c r="AD1125" s="70"/>
      <c r="AE1125" s="70" t="s">
        <v>3962</v>
      </c>
      <c r="AF1125" s="76" t="s">
        <v>63</v>
      </c>
      <c r="AG1125" s="65" t="s">
        <v>3007</v>
      </c>
    </row>
    <row r="1126" spans="1:33" s="78" customFormat="1" ht="50.25" customHeight="1" x14ac:dyDescent="0.25">
      <c r="A1126" s="61" t="s">
        <v>2977</v>
      </c>
      <c r="B1126" s="62">
        <v>72141103</v>
      </c>
      <c r="C1126" s="63" t="s">
        <v>3965</v>
      </c>
      <c r="D1126" s="64">
        <v>43313</v>
      </c>
      <c r="E1126" s="65" t="s">
        <v>171</v>
      </c>
      <c r="F1126" s="66" t="s">
        <v>81</v>
      </c>
      <c r="G1126" s="65" t="s">
        <v>241</v>
      </c>
      <c r="H1126" s="67">
        <v>230000000</v>
      </c>
      <c r="I1126" s="67">
        <v>230000000</v>
      </c>
      <c r="J1126" s="66" t="s">
        <v>76</v>
      </c>
      <c r="K1126" s="66" t="s">
        <v>68</v>
      </c>
      <c r="L1126" s="62" t="s">
        <v>2981</v>
      </c>
      <c r="M1126" s="62" t="s">
        <v>1767</v>
      </c>
      <c r="N1126" s="68" t="s">
        <v>2998</v>
      </c>
      <c r="O1126" s="69" t="s">
        <v>2983</v>
      </c>
      <c r="P1126" s="65" t="s">
        <v>3190</v>
      </c>
      <c r="Q1126" s="65" t="s">
        <v>3459</v>
      </c>
      <c r="R1126" s="65" t="s">
        <v>3460</v>
      </c>
      <c r="S1126" s="65">
        <v>180068001</v>
      </c>
      <c r="T1126" s="65" t="s">
        <v>3950</v>
      </c>
      <c r="U1126" s="70" t="s">
        <v>3951</v>
      </c>
      <c r="V1126" s="71"/>
      <c r="W1126" s="72" t="s">
        <v>3966</v>
      </c>
      <c r="X1126" s="73"/>
      <c r="Y1126" s="74"/>
      <c r="Z1126" s="74"/>
      <c r="AA1126" s="75">
        <f t="shared" si="17"/>
        <v>0</v>
      </c>
      <c r="AB1126" s="70"/>
      <c r="AC1126" s="70" t="s">
        <v>552</v>
      </c>
      <c r="AD1126" s="70"/>
      <c r="AE1126" s="70" t="s">
        <v>3962</v>
      </c>
      <c r="AF1126" s="76" t="s">
        <v>63</v>
      </c>
      <c r="AG1126" s="65" t="s">
        <v>3007</v>
      </c>
    </row>
    <row r="1127" spans="1:33" s="78" customFormat="1" ht="50.25" customHeight="1" x14ac:dyDescent="0.25">
      <c r="A1127" s="61" t="s">
        <v>2977</v>
      </c>
      <c r="B1127" s="62">
        <v>81101510</v>
      </c>
      <c r="C1127" s="63" t="s">
        <v>3967</v>
      </c>
      <c r="D1127" s="64">
        <v>43312</v>
      </c>
      <c r="E1127" s="65" t="s">
        <v>918</v>
      </c>
      <c r="F1127" s="66" t="s">
        <v>1126</v>
      </c>
      <c r="G1127" s="65" t="s">
        <v>3897</v>
      </c>
      <c r="H1127" s="67">
        <v>79892429</v>
      </c>
      <c r="I1127" s="67">
        <v>79892429</v>
      </c>
      <c r="J1127" s="66" t="s">
        <v>76</v>
      </c>
      <c r="K1127" s="66" t="s">
        <v>68</v>
      </c>
      <c r="L1127" s="62" t="s">
        <v>2981</v>
      </c>
      <c r="M1127" s="62" t="s">
        <v>1767</v>
      </c>
      <c r="N1127" s="68" t="s">
        <v>2998</v>
      </c>
      <c r="O1127" s="69" t="s">
        <v>2983</v>
      </c>
      <c r="P1127" s="65" t="s">
        <v>3146</v>
      </c>
      <c r="Q1127" s="65" t="s">
        <v>3898</v>
      </c>
      <c r="R1127" s="65" t="s">
        <v>3899</v>
      </c>
      <c r="S1127" s="65">
        <v>182259001</v>
      </c>
      <c r="T1127" s="65" t="s">
        <v>3309</v>
      </c>
      <c r="U1127" s="70" t="s">
        <v>3900</v>
      </c>
      <c r="V1127" s="71" t="s">
        <v>3968</v>
      </c>
      <c r="W1127" s="72" t="s">
        <v>68</v>
      </c>
      <c r="X1127" s="73"/>
      <c r="Y1127" s="74"/>
      <c r="Z1127" s="74"/>
      <c r="AA1127" s="75">
        <f t="shared" si="17"/>
        <v>0</v>
      </c>
      <c r="AB1127" s="70"/>
      <c r="AC1127" s="70" t="s">
        <v>552</v>
      </c>
      <c r="AD1127" s="70"/>
      <c r="AE1127" s="70" t="s">
        <v>3969</v>
      </c>
      <c r="AF1127" s="76" t="s">
        <v>63</v>
      </c>
      <c r="AG1127" s="65" t="s">
        <v>3007</v>
      </c>
    </row>
    <row r="1128" spans="1:33" s="78" customFormat="1" ht="50.25" customHeight="1" x14ac:dyDescent="0.25">
      <c r="A1128" s="61" t="s">
        <v>2977</v>
      </c>
      <c r="B1128" s="62" t="s">
        <v>2978</v>
      </c>
      <c r="C1128" s="63" t="s">
        <v>3970</v>
      </c>
      <c r="D1128" s="64">
        <v>43313</v>
      </c>
      <c r="E1128" s="65" t="s">
        <v>918</v>
      </c>
      <c r="F1128" s="66" t="s">
        <v>150</v>
      </c>
      <c r="G1128" s="65" t="s">
        <v>241</v>
      </c>
      <c r="H1128" s="67">
        <f>2517000000+4248000</f>
        <v>2521248000</v>
      </c>
      <c r="I1128" s="67">
        <f>2517000000+4248000</f>
        <v>2521248000</v>
      </c>
      <c r="J1128" s="66" t="s">
        <v>76</v>
      </c>
      <c r="K1128" s="66" t="s">
        <v>68</v>
      </c>
      <c r="L1128" s="62" t="s">
        <v>2981</v>
      </c>
      <c r="M1128" s="62" t="s">
        <v>1767</v>
      </c>
      <c r="N1128" s="68" t="s">
        <v>2998</v>
      </c>
      <c r="O1128" s="69" t="s">
        <v>2983</v>
      </c>
      <c r="P1128" s="65" t="s">
        <v>3009</v>
      </c>
      <c r="Q1128" s="65" t="s">
        <v>3010</v>
      </c>
      <c r="R1128" s="65" t="s">
        <v>3011</v>
      </c>
      <c r="S1128" s="65">
        <v>180035001</v>
      </c>
      <c r="T1128" s="65" t="s">
        <v>3012</v>
      </c>
      <c r="U1128" s="70" t="s">
        <v>3013</v>
      </c>
      <c r="V1128" s="71"/>
      <c r="W1128" s="72" t="s">
        <v>3971</v>
      </c>
      <c r="X1128" s="73"/>
      <c r="Y1128" s="74"/>
      <c r="Z1128" s="74"/>
      <c r="AA1128" s="75">
        <f t="shared" si="17"/>
        <v>0</v>
      </c>
      <c r="AB1128" s="70"/>
      <c r="AC1128" s="70" t="s">
        <v>552</v>
      </c>
      <c r="AD1128" s="70"/>
      <c r="AE1128" s="70" t="s">
        <v>3972</v>
      </c>
      <c r="AF1128" s="76" t="s">
        <v>283</v>
      </c>
      <c r="AG1128" s="65" t="s">
        <v>2995</v>
      </c>
    </row>
    <row r="1129" spans="1:33" s="78" customFormat="1" ht="50.25" customHeight="1" x14ac:dyDescent="0.25">
      <c r="A1129" s="61" t="s">
        <v>2977</v>
      </c>
      <c r="B1129" s="62">
        <v>81101510</v>
      </c>
      <c r="C1129" s="63" t="s">
        <v>3973</v>
      </c>
      <c r="D1129" s="64">
        <v>43313</v>
      </c>
      <c r="E1129" s="65" t="s">
        <v>1167</v>
      </c>
      <c r="F1129" s="66" t="s">
        <v>1126</v>
      </c>
      <c r="G1129" s="65" t="s">
        <v>241</v>
      </c>
      <c r="H1129" s="67">
        <v>200000000</v>
      </c>
      <c r="I1129" s="67">
        <v>200000000</v>
      </c>
      <c r="J1129" s="66" t="s">
        <v>76</v>
      </c>
      <c r="K1129" s="66" t="s">
        <v>68</v>
      </c>
      <c r="L1129" s="62" t="s">
        <v>2981</v>
      </c>
      <c r="M1129" s="62" t="s">
        <v>1767</v>
      </c>
      <c r="N1129" s="68" t="s">
        <v>2998</v>
      </c>
      <c r="O1129" s="69" t="s">
        <v>2983</v>
      </c>
      <c r="P1129" s="65" t="s">
        <v>3009</v>
      </c>
      <c r="Q1129" s="65" t="s">
        <v>3010</v>
      </c>
      <c r="R1129" s="65" t="s">
        <v>3011</v>
      </c>
      <c r="S1129" s="65">
        <v>180035001</v>
      </c>
      <c r="T1129" s="65" t="s">
        <v>3012</v>
      </c>
      <c r="U1129" s="70" t="s">
        <v>3013</v>
      </c>
      <c r="V1129" s="71"/>
      <c r="W1129" s="72" t="s">
        <v>3974</v>
      </c>
      <c r="X1129" s="73"/>
      <c r="Y1129" s="74"/>
      <c r="Z1129" s="74"/>
      <c r="AA1129" s="75">
        <f t="shared" si="17"/>
        <v>0</v>
      </c>
      <c r="AB1129" s="70"/>
      <c r="AC1129" s="70" t="s">
        <v>552</v>
      </c>
      <c r="AD1129" s="70"/>
      <c r="AE1129" s="70" t="s">
        <v>3060</v>
      </c>
      <c r="AF1129" s="76" t="s">
        <v>63</v>
      </c>
      <c r="AG1129" s="65" t="s">
        <v>3007</v>
      </c>
    </row>
    <row r="1130" spans="1:33" s="78" customFormat="1" ht="50.25" customHeight="1" x14ac:dyDescent="0.25">
      <c r="A1130" s="61" t="s">
        <v>2977</v>
      </c>
      <c r="B1130" s="62">
        <v>72141003</v>
      </c>
      <c r="C1130" s="63" t="s">
        <v>3975</v>
      </c>
      <c r="D1130" s="64">
        <v>43313</v>
      </c>
      <c r="E1130" s="65" t="s">
        <v>814</v>
      </c>
      <c r="F1130" s="66" t="s">
        <v>81</v>
      </c>
      <c r="G1130" s="65" t="s">
        <v>241</v>
      </c>
      <c r="H1130" s="67">
        <v>397000000</v>
      </c>
      <c r="I1130" s="67">
        <v>397000000</v>
      </c>
      <c r="J1130" s="66" t="s">
        <v>76</v>
      </c>
      <c r="K1130" s="66" t="s">
        <v>68</v>
      </c>
      <c r="L1130" s="62" t="s">
        <v>2981</v>
      </c>
      <c r="M1130" s="62" t="s">
        <v>1767</v>
      </c>
      <c r="N1130" s="68" t="s">
        <v>2998</v>
      </c>
      <c r="O1130" s="69" t="s">
        <v>2983</v>
      </c>
      <c r="P1130" s="65" t="s">
        <v>3009</v>
      </c>
      <c r="Q1130" s="65" t="s">
        <v>3010</v>
      </c>
      <c r="R1130" s="65" t="s">
        <v>3011</v>
      </c>
      <c r="S1130" s="65">
        <v>180035001</v>
      </c>
      <c r="T1130" s="65" t="s">
        <v>3012</v>
      </c>
      <c r="U1130" s="70" t="s">
        <v>3013</v>
      </c>
      <c r="V1130" s="71"/>
      <c r="W1130" s="72" t="s">
        <v>3976</v>
      </c>
      <c r="X1130" s="73"/>
      <c r="Y1130" s="74"/>
      <c r="Z1130" s="74"/>
      <c r="AA1130" s="75">
        <f t="shared" si="17"/>
        <v>0</v>
      </c>
      <c r="AB1130" s="70"/>
      <c r="AC1130" s="70" t="s">
        <v>552</v>
      </c>
      <c r="AD1130" s="70"/>
      <c r="AE1130" s="70" t="s">
        <v>3977</v>
      </c>
      <c r="AF1130" s="76" t="s">
        <v>63</v>
      </c>
      <c r="AG1130" s="65" t="s">
        <v>3007</v>
      </c>
    </row>
    <row r="1131" spans="1:33" s="78" customFormat="1" ht="50.25" customHeight="1" x14ac:dyDescent="0.25">
      <c r="A1131" s="61" t="s">
        <v>2977</v>
      </c>
      <c r="B1131" s="62">
        <v>72141103</v>
      </c>
      <c r="C1131" s="63" t="s">
        <v>3978</v>
      </c>
      <c r="D1131" s="64">
        <v>43313</v>
      </c>
      <c r="E1131" s="65" t="s">
        <v>814</v>
      </c>
      <c r="F1131" s="66" t="s">
        <v>81</v>
      </c>
      <c r="G1131" s="65" t="s">
        <v>241</v>
      </c>
      <c r="H1131" s="67">
        <v>1077065955</v>
      </c>
      <c r="I1131" s="67">
        <v>1077065955</v>
      </c>
      <c r="J1131" s="66" t="s">
        <v>76</v>
      </c>
      <c r="K1131" s="66" t="s">
        <v>68</v>
      </c>
      <c r="L1131" s="62" t="s">
        <v>2981</v>
      </c>
      <c r="M1131" s="62" t="s">
        <v>1767</v>
      </c>
      <c r="N1131" s="68" t="s">
        <v>2998</v>
      </c>
      <c r="O1131" s="69" t="s">
        <v>2983</v>
      </c>
      <c r="P1131" s="65" t="s">
        <v>3009</v>
      </c>
      <c r="Q1131" s="65" t="s">
        <v>3010</v>
      </c>
      <c r="R1131" s="65" t="s">
        <v>3011</v>
      </c>
      <c r="S1131" s="65">
        <v>180035001</v>
      </c>
      <c r="T1131" s="65" t="s">
        <v>3012</v>
      </c>
      <c r="U1131" s="70" t="s">
        <v>3013</v>
      </c>
      <c r="V1131" s="71"/>
      <c r="W1131" s="72" t="s">
        <v>3979</v>
      </c>
      <c r="X1131" s="73"/>
      <c r="Y1131" s="74"/>
      <c r="Z1131" s="74"/>
      <c r="AA1131" s="75">
        <f t="shared" si="17"/>
        <v>0</v>
      </c>
      <c r="AB1131" s="70"/>
      <c r="AC1131" s="70" t="s">
        <v>552</v>
      </c>
      <c r="AD1131" s="70"/>
      <c r="AE1131" s="70" t="s">
        <v>3934</v>
      </c>
      <c r="AF1131" s="76" t="s">
        <v>63</v>
      </c>
      <c r="AG1131" s="65" t="s">
        <v>3007</v>
      </c>
    </row>
    <row r="1132" spans="1:33" s="78" customFormat="1" ht="50.25" customHeight="1" x14ac:dyDescent="0.25">
      <c r="A1132" s="61" t="s">
        <v>2977</v>
      </c>
      <c r="B1132" s="62">
        <v>72141003</v>
      </c>
      <c r="C1132" s="63" t="s">
        <v>3980</v>
      </c>
      <c r="D1132" s="64">
        <v>43313</v>
      </c>
      <c r="E1132" s="65" t="s">
        <v>171</v>
      </c>
      <c r="F1132" s="66" t="s">
        <v>81</v>
      </c>
      <c r="G1132" s="65" t="s">
        <v>241</v>
      </c>
      <c r="H1132" s="67">
        <v>628250000</v>
      </c>
      <c r="I1132" s="67">
        <v>628250000</v>
      </c>
      <c r="J1132" s="66" t="s">
        <v>76</v>
      </c>
      <c r="K1132" s="66" t="s">
        <v>68</v>
      </c>
      <c r="L1132" s="62" t="s">
        <v>2981</v>
      </c>
      <c r="M1132" s="62" t="s">
        <v>1767</v>
      </c>
      <c r="N1132" s="68" t="s">
        <v>2998</v>
      </c>
      <c r="O1132" s="69" t="s">
        <v>2983</v>
      </c>
      <c r="P1132" s="65" t="s">
        <v>3190</v>
      </c>
      <c r="Q1132" s="65" t="s">
        <v>3459</v>
      </c>
      <c r="R1132" s="65" t="s">
        <v>3460</v>
      </c>
      <c r="S1132" s="65">
        <v>180068001</v>
      </c>
      <c r="T1132" s="65" t="s">
        <v>3461</v>
      </c>
      <c r="U1132" s="70" t="s">
        <v>3462</v>
      </c>
      <c r="V1132" s="71"/>
      <c r="W1132" s="72" t="s">
        <v>3981</v>
      </c>
      <c r="X1132" s="73"/>
      <c r="Y1132" s="74"/>
      <c r="Z1132" s="74"/>
      <c r="AA1132" s="75">
        <f t="shared" si="17"/>
        <v>0</v>
      </c>
      <c r="AB1132" s="70"/>
      <c r="AC1132" s="70" t="s">
        <v>552</v>
      </c>
      <c r="AD1132" s="70"/>
      <c r="AE1132" s="70" t="s">
        <v>3252</v>
      </c>
      <c r="AF1132" s="76" t="s">
        <v>63</v>
      </c>
      <c r="AG1132" s="65" t="s">
        <v>3007</v>
      </c>
    </row>
    <row r="1133" spans="1:33" s="78" customFormat="1" ht="50.25" customHeight="1" x14ac:dyDescent="0.25">
      <c r="A1133" s="61" t="s">
        <v>2977</v>
      </c>
      <c r="B1133" s="62">
        <v>72141103</v>
      </c>
      <c r="C1133" s="63" t="s">
        <v>3982</v>
      </c>
      <c r="D1133" s="64">
        <v>43313</v>
      </c>
      <c r="E1133" s="65" t="s">
        <v>171</v>
      </c>
      <c r="F1133" s="66" t="s">
        <v>81</v>
      </c>
      <c r="G1133" s="65" t="s">
        <v>241</v>
      </c>
      <c r="H1133" s="67">
        <v>480000000</v>
      </c>
      <c r="I1133" s="67">
        <v>480000000</v>
      </c>
      <c r="J1133" s="66" t="s">
        <v>76</v>
      </c>
      <c r="K1133" s="66" t="s">
        <v>68</v>
      </c>
      <c r="L1133" s="62" t="s">
        <v>2981</v>
      </c>
      <c r="M1133" s="62" t="s">
        <v>1767</v>
      </c>
      <c r="N1133" s="68" t="s">
        <v>2998</v>
      </c>
      <c r="O1133" s="69" t="s">
        <v>2983</v>
      </c>
      <c r="P1133" s="65" t="s">
        <v>3190</v>
      </c>
      <c r="Q1133" s="65" t="s">
        <v>3459</v>
      </c>
      <c r="R1133" s="65" t="s">
        <v>3460</v>
      </c>
      <c r="S1133" s="65">
        <v>180068001</v>
      </c>
      <c r="T1133" s="65" t="s">
        <v>3950</v>
      </c>
      <c r="U1133" s="70" t="s">
        <v>3951</v>
      </c>
      <c r="V1133" s="71"/>
      <c r="W1133" s="72" t="s">
        <v>3983</v>
      </c>
      <c r="X1133" s="73"/>
      <c r="Y1133" s="74"/>
      <c r="Z1133" s="74"/>
      <c r="AA1133" s="75">
        <f t="shared" si="17"/>
        <v>0</v>
      </c>
      <c r="AB1133" s="70"/>
      <c r="AC1133" s="70" t="s">
        <v>552</v>
      </c>
      <c r="AD1133" s="70"/>
      <c r="AE1133" s="70" t="s">
        <v>3962</v>
      </c>
      <c r="AF1133" s="76" t="s">
        <v>63</v>
      </c>
      <c r="AG1133" s="65" t="s">
        <v>3007</v>
      </c>
    </row>
    <row r="1134" spans="1:33" s="78" customFormat="1" ht="50.25" customHeight="1" x14ac:dyDescent="0.25">
      <c r="A1134" s="61" t="s">
        <v>2977</v>
      </c>
      <c r="B1134" s="62">
        <v>81101510</v>
      </c>
      <c r="C1134" s="63" t="s">
        <v>3984</v>
      </c>
      <c r="D1134" s="64">
        <v>43313</v>
      </c>
      <c r="E1134" s="65" t="s">
        <v>814</v>
      </c>
      <c r="F1134" s="66" t="s">
        <v>97</v>
      </c>
      <c r="G1134" s="65" t="s">
        <v>241</v>
      </c>
      <c r="H1134" s="67">
        <v>204541960</v>
      </c>
      <c r="I1134" s="67">
        <v>204541960</v>
      </c>
      <c r="J1134" s="66" t="s">
        <v>76</v>
      </c>
      <c r="K1134" s="66" t="s">
        <v>68</v>
      </c>
      <c r="L1134" s="62" t="s">
        <v>2981</v>
      </c>
      <c r="M1134" s="62" t="s">
        <v>1767</v>
      </c>
      <c r="N1134" s="68" t="s">
        <v>2998</v>
      </c>
      <c r="O1134" s="69" t="s">
        <v>2983</v>
      </c>
      <c r="P1134" s="65" t="s">
        <v>3115</v>
      </c>
      <c r="Q1134" s="65" t="s">
        <v>3296</v>
      </c>
      <c r="R1134" s="65" t="s">
        <v>3297</v>
      </c>
      <c r="S1134" s="65">
        <v>180038001</v>
      </c>
      <c r="T1134" s="65" t="s">
        <v>3118</v>
      </c>
      <c r="U1134" s="70" t="s">
        <v>3119</v>
      </c>
      <c r="V1134" s="71"/>
      <c r="W1134" s="72" t="s">
        <v>3985</v>
      </c>
      <c r="X1134" s="73"/>
      <c r="Y1134" s="74"/>
      <c r="Z1134" s="74"/>
      <c r="AA1134" s="75">
        <f t="shared" si="17"/>
        <v>0</v>
      </c>
      <c r="AB1134" s="70" t="s">
        <v>3986</v>
      </c>
      <c r="AC1134" s="70" t="s">
        <v>552</v>
      </c>
      <c r="AD1134" s="70"/>
      <c r="AE1134" s="70" t="s">
        <v>3987</v>
      </c>
      <c r="AF1134" s="76" t="s">
        <v>63</v>
      </c>
      <c r="AG1134" s="65" t="s">
        <v>3007</v>
      </c>
    </row>
    <row r="1135" spans="1:33" s="78" customFormat="1" ht="50.25" customHeight="1" x14ac:dyDescent="0.25">
      <c r="A1135" s="61" t="s">
        <v>2977</v>
      </c>
      <c r="B1135" s="62">
        <v>95121511</v>
      </c>
      <c r="C1135" s="63" t="s">
        <v>3988</v>
      </c>
      <c r="D1135" s="64">
        <v>43313</v>
      </c>
      <c r="E1135" s="65" t="s">
        <v>814</v>
      </c>
      <c r="F1135" s="66" t="s">
        <v>81</v>
      </c>
      <c r="G1135" s="65" t="s">
        <v>241</v>
      </c>
      <c r="H1135" s="67">
        <v>800000000</v>
      </c>
      <c r="I1135" s="67">
        <v>800000000</v>
      </c>
      <c r="J1135" s="66" t="s">
        <v>76</v>
      </c>
      <c r="K1135" s="66" t="s">
        <v>68</v>
      </c>
      <c r="L1135" s="62" t="s">
        <v>2981</v>
      </c>
      <c r="M1135" s="62" t="s">
        <v>1767</v>
      </c>
      <c r="N1135" s="68" t="s">
        <v>2998</v>
      </c>
      <c r="O1135" s="69" t="s">
        <v>2983</v>
      </c>
      <c r="P1135" s="65" t="s">
        <v>3345</v>
      </c>
      <c r="Q1135" s="65" t="s">
        <v>3346</v>
      </c>
      <c r="R1135" s="65" t="s">
        <v>3347</v>
      </c>
      <c r="S1135" s="65">
        <v>180043001</v>
      </c>
      <c r="T1135" s="65" t="s">
        <v>3348</v>
      </c>
      <c r="U1135" s="70" t="s">
        <v>3349</v>
      </c>
      <c r="V1135" s="71"/>
      <c r="W1135" s="72" t="s">
        <v>3989</v>
      </c>
      <c r="X1135" s="73"/>
      <c r="Y1135" s="74"/>
      <c r="Z1135" s="74"/>
      <c r="AA1135" s="75">
        <f t="shared" si="17"/>
        <v>0</v>
      </c>
      <c r="AB1135" s="70"/>
      <c r="AC1135" s="70" t="s">
        <v>552</v>
      </c>
      <c r="AD1135" s="70"/>
      <c r="AE1135" s="70" t="s">
        <v>3990</v>
      </c>
      <c r="AF1135" s="76" t="s">
        <v>63</v>
      </c>
      <c r="AG1135" s="65" t="s">
        <v>3007</v>
      </c>
    </row>
    <row r="1136" spans="1:33" s="78" customFormat="1" ht="50.25" customHeight="1" x14ac:dyDescent="0.25">
      <c r="A1136" s="61" t="s">
        <v>2977</v>
      </c>
      <c r="B1136" s="62">
        <v>95121511</v>
      </c>
      <c r="C1136" s="63" t="s">
        <v>3991</v>
      </c>
      <c r="D1136" s="64">
        <v>43313</v>
      </c>
      <c r="E1136" s="65" t="s">
        <v>814</v>
      </c>
      <c r="F1136" s="66" t="s">
        <v>81</v>
      </c>
      <c r="G1136" s="65" t="s">
        <v>241</v>
      </c>
      <c r="H1136" s="67">
        <v>400000000</v>
      </c>
      <c r="I1136" s="67">
        <v>400000000</v>
      </c>
      <c r="J1136" s="66" t="s">
        <v>76</v>
      </c>
      <c r="K1136" s="66" t="s">
        <v>68</v>
      </c>
      <c r="L1136" s="62" t="s">
        <v>2981</v>
      </c>
      <c r="M1136" s="62" t="s">
        <v>1767</v>
      </c>
      <c r="N1136" s="68" t="s">
        <v>2998</v>
      </c>
      <c r="O1136" s="69" t="s">
        <v>2983</v>
      </c>
      <c r="P1136" s="65" t="s">
        <v>3345</v>
      </c>
      <c r="Q1136" s="65" t="s">
        <v>3346</v>
      </c>
      <c r="R1136" s="65" t="s">
        <v>3347</v>
      </c>
      <c r="S1136" s="65">
        <v>180043001</v>
      </c>
      <c r="T1136" s="65" t="s">
        <v>3348</v>
      </c>
      <c r="U1136" s="70" t="s">
        <v>3349</v>
      </c>
      <c r="V1136" s="71"/>
      <c r="W1136" s="72" t="s">
        <v>3992</v>
      </c>
      <c r="X1136" s="73"/>
      <c r="Y1136" s="74"/>
      <c r="Z1136" s="74"/>
      <c r="AA1136" s="75">
        <f t="shared" si="17"/>
        <v>0</v>
      </c>
      <c r="AB1136" s="70"/>
      <c r="AC1136" s="70" t="s">
        <v>552</v>
      </c>
      <c r="AD1136" s="70"/>
      <c r="AE1136" s="70" t="s">
        <v>3990</v>
      </c>
      <c r="AF1136" s="76" t="s">
        <v>63</v>
      </c>
      <c r="AG1136" s="65" t="s">
        <v>3007</v>
      </c>
    </row>
    <row r="1137" spans="1:33" s="78" customFormat="1" ht="50.25" customHeight="1" x14ac:dyDescent="0.25">
      <c r="A1137" s="61" t="s">
        <v>2977</v>
      </c>
      <c r="B1137" s="62">
        <v>81101510</v>
      </c>
      <c r="C1137" s="63" t="s">
        <v>3993</v>
      </c>
      <c r="D1137" s="64">
        <v>43313</v>
      </c>
      <c r="E1137" s="65" t="s">
        <v>918</v>
      </c>
      <c r="F1137" s="66" t="s">
        <v>1126</v>
      </c>
      <c r="G1137" s="65" t="s">
        <v>241</v>
      </c>
      <c r="H1137" s="67">
        <v>156209497</v>
      </c>
      <c r="I1137" s="67">
        <v>156209497</v>
      </c>
      <c r="J1137" s="66" t="s">
        <v>76</v>
      </c>
      <c r="K1137" s="66" t="s">
        <v>68</v>
      </c>
      <c r="L1137" s="62" t="s">
        <v>2981</v>
      </c>
      <c r="M1137" s="62" t="s">
        <v>1767</v>
      </c>
      <c r="N1137" s="68" t="s">
        <v>2998</v>
      </c>
      <c r="O1137" s="69" t="s">
        <v>2983</v>
      </c>
      <c r="P1137" s="65" t="s">
        <v>3190</v>
      </c>
      <c r="Q1137" s="65" t="s">
        <v>3362</v>
      </c>
      <c r="R1137" s="65" t="s">
        <v>3363</v>
      </c>
      <c r="S1137" s="65">
        <v>180070001</v>
      </c>
      <c r="T1137" s="65" t="s">
        <v>3364</v>
      </c>
      <c r="U1137" s="70" t="s">
        <v>3365</v>
      </c>
      <c r="V1137" s="71"/>
      <c r="W1137" s="72" t="s">
        <v>3994</v>
      </c>
      <c r="X1137" s="73"/>
      <c r="Y1137" s="74"/>
      <c r="Z1137" s="74"/>
      <c r="AA1137" s="75">
        <f t="shared" si="17"/>
        <v>0</v>
      </c>
      <c r="AB1137" s="70"/>
      <c r="AC1137" s="70" t="s">
        <v>552</v>
      </c>
      <c r="AD1137" s="70"/>
      <c r="AE1137" s="70" t="s">
        <v>3880</v>
      </c>
      <c r="AF1137" s="76" t="s">
        <v>63</v>
      </c>
      <c r="AG1137" s="65" t="s">
        <v>3007</v>
      </c>
    </row>
    <row r="1138" spans="1:33" s="78" customFormat="1" ht="50.25" customHeight="1" x14ac:dyDescent="0.25">
      <c r="A1138" s="61" t="s">
        <v>2977</v>
      </c>
      <c r="B1138" s="62">
        <v>95121511</v>
      </c>
      <c r="C1138" s="63"/>
      <c r="D1138" s="64">
        <v>43343</v>
      </c>
      <c r="E1138" s="65" t="s">
        <v>918</v>
      </c>
      <c r="F1138" s="66" t="s">
        <v>81</v>
      </c>
      <c r="G1138" s="65" t="s">
        <v>241</v>
      </c>
      <c r="H1138" s="67">
        <f>18000000+7342000000</f>
        <v>7360000000</v>
      </c>
      <c r="I1138" s="67">
        <f>18000000+7342000000</f>
        <v>7360000000</v>
      </c>
      <c r="J1138" s="66" t="s">
        <v>76</v>
      </c>
      <c r="K1138" s="66" t="s">
        <v>68</v>
      </c>
      <c r="L1138" s="62" t="s">
        <v>2981</v>
      </c>
      <c r="M1138" s="62" t="s">
        <v>1767</v>
      </c>
      <c r="N1138" s="68" t="s">
        <v>2998</v>
      </c>
      <c r="O1138" s="69" t="s">
        <v>2983</v>
      </c>
      <c r="P1138" s="65" t="s">
        <v>3345</v>
      </c>
      <c r="Q1138" s="65" t="s">
        <v>3352</v>
      </c>
      <c r="R1138" s="65" t="s">
        <v>3353</v>
      </c>
      <c r="S1138" s="65">
        <v>180114001</v>
      </c>
      <c r="T1138" s="65" t="s">
        <v>3348</v>
      </c>
      <c r="U1138" s="70" t="s">
        <v>3354</v>
      </c>
      <c r="V1138" s="71"/>
      <c r="W1138" s="72"/>
      <c r="X1138" s="73"/>
      <c r="Y1138" s="74"/>
      <c r="Z1138" s="74"/>
      <c r="AA1138" s="75" t="str">
        <f t="shared" si="17"/>
        <v/>
      </c>
      <c r="AB1138" s="70"/>
      <c r="AC1138" s="70"/>
      <c r="AD1138" s="70"/>
      <c r="AE1138" s="70" t="s">
        <v>3350</v>
      </c>
      <c r="AF1138" s="76" t="s">
        <v>63</v>
      </c>
      <c r="AG1138" s="65" t="s">
        <v>3007</v>
      </c>
    </row>
    <row r="1139" spans="1:33" s="78" customFormat="1" ht="50.25" customHeight="1" x14ac:dyDescent="0.25">
      <c r="A1139" s="61" t="s">
        <v>3995</v>
      </c>
      <c r="B1139" s="62">
        <v>50193000</v>
      </c>
      <c r="C1139" s="63" t="s">
        <v>3996</v>
      </c>
      <c r="D1139" s="64">
        <v>43049</v>
      </c>
      <c r="E1139" s="65" t="s">
        <v>852</v>
      </c>
      <c r="F1139" s="66" t="s">
        <v>2584</v>
      </c>
      <c r="G1139" s="65" t="s">
        <v>241</v>
      </c>
      <c r="H1139" s="67">
        <v>299544448</v>
      </c>
      <c r="I1139" s="67">
        <v>299544448</v>
      </c>
      <c r="J1139" s="66" t="s">
        <v>49</v>
      </c>
      <c r="K1139" s="66" t="s">
        <v>3997</v>
      </c>
      <c r="L1139" s="62" t="s">
        <v>3998</v>
      </c>
      <c r="M1139" s="62" t="s">
        <v>3999</v>
      </c>
      <c r="N1139" s="68">
        <v>3835465</v>
      </c>
      <c r="O1139" s="69" t="s">
        <v>4000</v>
      </c>
      <c r="P1139" s="65" t="s">
        <v>4001</v>
      </c>
      <c r="Q1139" s="65" t="s">
        <v>4002</v>
      </c>
      <c r="R1139" s="65" t="s">
        <v>4003</v>
      </c>
      <c r="S1139" s="65" t="s">
        <v>4004</v>
      </c>
      <c r="T1139" s="65" t="s">
        <v>4002</v>
      </c>
      <c r="U1139" s="70" t="s">
        <v>4005</v>
      </c>
      <c r="V1139" s="71" t="s">
        <v>4006</v>
      </c>
      <c r="W1139" s="72" t="s">
        <v>4006</v>
      </c>
      <c r="X1139" s="73">
        <v>43050</v>
      </c>
      <c r="Y1139" s="74">
        <v>2017060093032</v>
      </c>
      <c r="Z1139" s="74" t="s">
        <v>4006</v>
      </c>
      <c r="AA1139" s="75">
        <f t="shared" si="17"/>
        <v>1</v>
      </c>
      <c r="AB1139" s="70" t="s">
        <v>4007</v>
      </c>
      <c r="AC1139" s="70" t="s">
        <v>61</v>
      </c>
      <c r="AD1139" s="70" t="s">
        <v>68</v>
      </c>
      <c r="AE1139" s="70" t="s">
        <v>4008</v>
      </c>
      <c r="AF1139" s="76" t="s">
        <v>63</v>
      </c>
      <c r="AG1139" s="65" t="s">
        <v>648</v>
      </c>
    </row>
    <row r="1140" spans="1:33" s="78" customFormat="1" ht="50.25" customHeight="1" x14ac:dyDescent="0.25">
      <c r="A1140" s="61" t="s">
        <v>3995</v>
      </c>
      <c r="B1140" s="62">
        <v>50193000</v>
      </c>
      <c r="C1140" s="63" t="s">
        <v>4009</v>
      </c>
      <c r="D1140" s="64">
        <v>43049</v>
      </c>
      <c r="E1140" s="65" t="s">
        <v>231</v>
      </c>
      <c r="F1140" s="66" t="s">
        <v>2584</v>
      </c>
      <c r="G1140" s="65" t="s">
        <v>241</v>
      </c>
      <c r="H1140" s="67">
        <v>30905890</v>
      </c>
      <c r="I1140" s="67">
        <v>30905890</v>
      </c>
      <c r="J1140" s="66" t="s">
        <v>49</v>
      </c>
      <c r="K1140" s="66" t="s">
        <v>3997</v>
      </c>
      <c r="L1140" s="62" t="s">
        <v>3998</v>
      </c>
      <c r="M1140" s="62" t="s">
        <v>3999</v>
      </c>
      <c r="N1140" s="68">
        <v>3835465</v>
      </c>
      <c r="O1140" s="69" t="s">
        <v>4000</v>
      </c>
      <c r="P1140" s="65" t="s">
        <v>4001</v>
      </c>
      <c r="Q1140" s="65" t="s">
        <v>4002</v>
      </c>
      <c r="R1140" s="65" t="s">
        <v>4003</v>
      </c>
      <c r="S1140" s="65" t="s">
        <v>4004</v>
      </c>
      <c r="T1140" s="65" t="s">
        <v>4002</v>
      </c>
      <c r="U1140" s="70" t="s">
        <v>4005</v>
      </c>
      <c r="V1140" s="71" t="s">
        <v>4010</v>
      </c>
      <c r="W1140" s="72" t="s">
        <v>4010</v>
      </c>
      <c r="X1140" s="73">
        <v>43050</v>
      </c>
      <c r="Y1140" s="74">
        <v>2017060093032</v>
      </c>
      <c r="Z1140" s="74" t="s">
        <v>4010</v>
      </c>
      <c r="AA1140" s="75">
        <f t="shared" si="17"/>
        <v>1</v>
      </c>
      <c r="AB1140" s="70" t="s">
        <v>4011</v>
      </c>
      <c r="AC1140" s="70" t="s">
        <v>61</v>
      </c>
      <c r="AD1140" s="70" t="s">
        <v>68</v>
      </c>
      <c r="AE1140" s="70" t="s">
        <v>4008</v>
      </c>
      <c r="AF1140" s="76" t="s">
        <v>63</v>
      </c>
      <c r="AG1140" s="65" t="s">
        <v>648</v>
      </c>
    </row>
    <row r="1141" spans="1:33" s="78" customFormat="1" ht="50.25" customHeight="1" x14ac:dyDescent="0.25">
      <c r="A1141" s="61" t="s">
        <v>3995</v>
      </c>
      <c r="B1141" s="62">
        <v>50193000</v>
      </c>
      <c r="C1141" s="63" t="s">
        <v>4012</v>
      </c>
      <c r="D1141" s="64">
        <v>43049</v>
      </c>
      <c r="E1141" s="65" t="s">
        <v>852</v>
      </c>
      <c r="F1141" s="66" t="s">
        <v>2584</v>
      </c>
      <c r="G1141" s="65" t="s">
        <v>241</v>
      </c>
      <c r="H1141" s="67">
        <v>90244000</v>
      </c>
      <c r="I1141" s="67">
        <v>90244000</v>
      </c>
      <c r="J1141" s="66" t="s">
        <v>49</v>
      </c>
      <c r="K1141" s="66" t="s">
        <v>3997</v>
      </c>
      <c r="L1141" s="62" t="s">
        <v>3998</v>
      </c>
      <c r="M1141" s="62" t="s">
        <v>3999</v>
      </c>
      <c r="N1141" s="68">
        <v>3835465</v>
      </c>
      <c r="O1141" s="69" t="s">
        <v>4000</v>
      </c>
      <c r="P1141" s="65" t="s">
        <v>4001</v>
      </c>
      <c r="Q1141" s="65" t="s">
        <v>4002</v>
      </c>
      <c r="R1141" s="65" t="s">
        <v>4003</v>
      </c>
      <c r="S1141" s="65" t="s">
        <v>4004</v>
      </c>
      <c r="T1141" s="65" t="s">
        <v>4002</v>
      </c>
      <c r="U1141" s="70" t="s">
        <v>4005</v>
      </c>
      <c r="V1141" s="71" t="s">
        <v>4013</v>
      </c>
      <c r="W1141" s="72" t="s">
        <v>4013</v>
      </c>
      <c r="X1141" s="73">
        <v>43050</v>
      </c>
      <c r="Y1141" s="74">
        <v>2017060093032</v>
      </c>
      <c r="Z1141" s="74" t="s">
        <v>4013</v>
      </c>
      <c r="AA1141" s="75">
        <f t="shared" si="17"/>
        <v>1</v>
      </c>
      <c r="AB1141" s="70" t="s">
        <v>4014</v>
      </c>
      <c r="AC1141" s="70" t="s">
        <v>61</v>
      </c>
      <c r="AD1141" s="70" t="s">
        <v>68</v>
      </c>
      <c r="AE1141" s="70" t="s">
        <v>4008</v>
      </c>
      <c r="AF1141" s="76" t="s">
        <v>63</v>
      </c>
      <c r="AG1141" s="65" t="s">
        <v>648</v>
      </c>
    </row>
    <row r="1142" spans="1:33" s="78" customFormat="1" ht="50.25" customHeight="1" x14ac:dyDescent="0.25">
      <c r="A1142" s="61" t="s">
        <v>3995</v>
      </c>
      <c r="B1142" s="62">
        <v>50193000</v>
      </c>
      <c r="C1142" s="63" t="s">
        <v>4015</v>
      </c>
      <c r="D1142" s="64">
        <v>43049</v>
      </c>
      <c r="E1142" s="65" t="s">
        <v>231</v>
      </c>
      <c r="F1142" s="66" t="s">
        <v>2584</v>
      </c>
      <c r="G1142" s="65" t="s">
        <v>241</v>
      </c>
      <c r="H1142" s="67">
        <v>299911360</v>
      </c>
      <c r="I1142" s="67">
        <v>299911360</v>
      </c>
      <c r="J1142" s="66" t="s">
        <v>49</v>
      </c>
      <c r="K1142" s="66" t="s">
        <v>3997</v>
      </c>
      <c r="L1142" s="62" t="s">
        <v>3998</v>
      </c>
      <c r="M1142" s="62" t="s">
        <v>3999</v>
      </c>
      <c r="N1142" s="68">
        <v>3835465</v>
      </c>
      <c r="O1142" s="69" t="s">
        <v>4000</v>
      </c>
      <c r="P1142" s="65" t="s">
        <v>4001</v>
      </c>
      <c r="Q1142" s="65" t="s">
        <v>4002</v>
      </c>
      <c r="R1142" s="65" t="s">
        <v>4003</v>
      </c>
      <c r="S1142" s="65" t="s">
        <v>4004</v>
      </c>
      <c r="T1142" s="65" t="s">
        <v>4002</v>
      </c>
      <c r="U1142" s="70" t="s">
        <v>4005</v>
      </c>
      <c r="V1142" s="71" t="s">
        <v>4016</v>
      </c>
      <c r="W1142" s="72" t="s">
        <v>4016</v>
      </c>
      <c r="X1142" s="73">
        <v>43050</v>
      </c>
      <c r="Y1142" s="74">
        <v>2017060093032</v>
      </c>
      <c r="Z1142" s="74" t="s">
        <v>4016</v>
      </c>
      <c r="AA1142" s="75">
        <f t="shared" si="17"/>
        <v>1</v>
      </c>
      <c r="AB1142" s="70" t="s">
        <v>4017</v>
      </c>
      <c r="AC1142" s="70" t="s">
        <v>61</v>
      </c>
      <c r="AD1142" s="70" t="s">
        <v>68</v>
      </c>
      <c r="AE1142" s="70" t="s">
        <v>4008</v>
      </c>
      <c r="AF1142" s="76" t="s">
        <v>63</v>
      </c>
      <c r="AG1142" s="65" t="s">
        <v>648</v>
      </c>
    </row>
    <row r="1143" spans="1:33" s="78" customFormat="1" ht="50.25" customHeight="1" x14ac:dyDescent="0.25">
      <c r="A1143" s="61" t="s">
        <v>3995</v>
      </c>
      <c r="B1143" s="62">
        <v>50193000</v>
      </c>
      <c r="C1143" s="63" t="s">
        <v>4018</v>
      </c>
      <c r="D1143" s="64">
        <v>43049</v>
      </c>
      <c r="E1143" s="65" t="s">
        <v>231</v>
      </c>
      <c r="F1143" s="66" t="s">
        <v>2584</v>
      </c>
      <c r="G1143" s="65" t="s">
        <v>241</v>
      </c>
      <c r="H1143" s="67">
        <v>158130390</v>
      </c>
      <c r="I1143" s="67">
        <v>158130390</v>
      </c>
      <c r="J1143" s="66" t="s">
        <v>49</v>
      </c>
      <c r="K1143" s="66" t="s">
        <v>3997</v>
      </c>
      <c r="L1143" s="62" t="s">
        <v>3998</v>
      </c>
      <c r="M1143" s="62" t="s">
        <v>3999</v>
      </c>
      <c r="N1143" s="68">
        <v>3835465</v>
      </c>
      <c r="O1143" s="69" t="s">
        <v>4000</v>
      </c>
      <c r="P1143" s="65" t="s">
        <v>4001</v>
      </c>
      <c r="Q1143" s="65" t="s">
        <v>4002</v>
      </c>
      <c r="R1143" s="65" t="s">
        <v>4003</v>
      </c>
      <c r="S1143" s="65" t="s">
        <v>4004</v>
      </c>
      <c r="T1143" s="65" t="s">
        <v>4002</v>
      </c>
      <c r="U1143" s="70" t="s">
        <v>4005</v>
      </c>
      <c r="V1143" s="71" t="s">
        <v>4019</v>
      </c>
      <c r="W1143" s="72" t="s">
        <v>4019</v>
      </c>
      <c r="X1143" s="73">
        <v>43050</v>
      </c>
      <c r="Y1143" s="74">
        <v>2017060093032</v>
      </c>
      <c r="Z1143" s="74" t="s">
        <v>4019</v>
      </c>
      <c r="AA1143" s="75">
        <f t="shared" si="17"/>
        <v>1</v>
      </c>
      <c r="AB1143" s="70" t="s">
        <v>4020</v>
      </c>
      <c r="AC1143" s="70" t="s">
        <v>61</v>
      </c>
      <c r="AD1143" s="70" t="s">
        <v>68</v>
      </c>
      <c r="AE1143" s="70" t="s">
        <v>4008</v>
      </c>
      <c r="AF1143" s="76" t="s">
        <v>63</v>
      </c>
      <c r="AG1143" s="65" t="s">
        <v>648</v>
      </c>
    </row>
    <row r="1144" spans="1:33" s="78" customFormat="1" ht="50.25" customHeight="1" x14ac:dyDescent="0.25">
      <c r="A1144" s="61" t="s">
        <v>3995</v>
      </c>
      <c r="B1144" s="62">
        <v>50193000</v>
      </c>
      <c r="C1144" s="63" t="s">
        <v>4021</v>
      </c>
      <c r="D1144" s="64">
        <v>43049</v>
      </c>
      <c r="E1144" s="65" t="s">
        <v>231</v>
      </c>
      <c r="F1144" s="66" t="s">
        <v>2584</v>
      </c>
      <c r="G1144" s="65" t="s">
        <v>241</v>
      </c>
      <c r="H1144" s="67">
        <v>340180100</v>
      </c>
      <c r="I1144" s="67">
        <v>340180100</v>
      </c>
      <c r="J1144" s="66" t="s">
        <v>49</v>
      </c>
      <c r="K1144" s="66" t="s">
        <v>3997</v>
      </c>
      <c r="L1144" s="62" t="s">
        <v>3998</v>
      </c>
      <c r="M1144" s="62" t="s">
        <v>3999</v>
      </c>
      <c r="N1144" s="68">
        <v>3835465</v>
      </c>
      <c r="O1144" s="69" t="s">
        <v>4000</v>
      </c>
      <c r="P1144" s="65" t="s">
        <v>4001</v>
      </c>
      <c r="Q1144" s="65" t="s">
        <v>4002</v>
      </c>
      <c r="R1144" s="65" t="s">
        <v>4003</v>
      </c>
      <c r="S1144" s="65" t="s">
        <v>4004</v>
      </c>
      <c r="T1144" s="65" t="s">
        <v>4002</v>
      </c>
      <c r="U1144" s="70" t="s">
        <v>4005</v>
      </c>
      <c r="V1144" s="71" t="s">
        <v>4022</v>
      </c>
      <c r="W1144" s="72" t="s">
        <v>4022</v>
      </c>
      <c r="X1144" s="73">
        <v>43050</v>
      </c>
      <c r="Y1144" s="74">
        <v>2017060093032</v>
      </c>
      <c r="Z1144" s="74" t="s">
        <v>4022</v>
      </c>
      <c r="AA1144" s="75">
        <f t="shared" si="17"/>
        <v>1</v>
      </c>
      <c r="AB1144" s="70" t="s">
        <v>4023</v>
      </c>
      <c r="AC1144" s="70" t="s">
        <v>61</v>
      </c>
      <c r="AD1144" s="70" t="s">
        <v>68</v>
      </c>
      <c r="AE1144" s="70" t="s">
        <v>4008</v>
      </c>
      <c r="AF1144" s="76" t="s">
        <v>63</v>
      </c>
      <c r="AG1144" s="65" t="s">
        <v>648</v>
      </c>
    </row>
    <row r="1145" spans="1:33" s="78" customFormat="1" ht="50.25" customHeight="1" x14ac:dyDescent="0.25">
      <c r="A1145" s="61" t="s">
        <v>3995</v>
      </c>
      <c r="B1145" s="62">
        <v>50193000</v>
      </c>
      <c r="C1145" s="63" t="s">
        <v>4024</v>
      </c>
      <c r="D1145" s="64">
        <v>43049</v>
      </c>
      <c r="E1145" s="65" t="s">
        <v>852</v>
      </c>
      <c r="F1145" s="66" t="s">
        <v>2584</v>
      </c>
      <c r="G1145" s="65" t="s">
        <v>241</v>
      </c>
      <c r="H1145" s="67">
        <v>96838687</v>
      </c>
      <c r="I1145" s="67">
        <v>96838687</v>
      </c>
      <c r="J1145" s="66" t="s">
        <v>49</v>
      </c>
      <c r="K1145" s="66" t="s">
        <v>3997</v>
      </c>
      <c r="L1145" s="62" t="s">
        <v>3998</v>
      </c>
      <c r="M1145" s="62" t="s">
        <v>3999</v>
      </c>
      <c r="N1145" s="68">
        <v>3835465</v>
      </c>
      <c r="O1145" s="69" t="s">
        <v>4000</v>
      </c>
      <c r="P1145" s="65" t="s">
        <v>4001</v>
      </c>
      <c r="Q1145" s="65" t="s">
        <v>4002</v>
      </c>
      <c r="R1145" s="65" t="s">
        <v>4003</v>
      </c>
      <c r="S1145" s="65" t="s">
        <v>4004</v>
      </c>
      <c r="T1145" s="65" t="s">
        <v>4002</v>
      </c>
      <c r="U1145" s="70" t="s">
        <v>4005</v>
      </c>
      <c r="V1145" s="71" t="s">
        <v>4025</v>
      </c>
      <c r="W1145" s="72" t="s">
        <v>4025</v>
      </c>
      <c r="X1145" s="73">
        <v>43050</v>
      </c>
      <c r="Y1145" s="74">
        <v>2017060093032</v>
      </c>
      <c r="Z1145" s="74" t="s">
        <v>4025</v>
      </c>
      <c r="AA1145" s="75">
        <f t="shared" si="17"/>
        <v>1</v>
      </c>
      <c r="AB1145" s="70" t="s">
        <v>4026</v>
      </c>
      <c r="AC1145" s="70" t="s">
        <v>61</v>
      </c>
      <c r="AD1145" s="70" t="s">
        <v>68</v>
      </c>
      <c r="AE1145" s="70" t="s">
        <v>4008</v>
      </c>
      <c r="AF1145" s="76" t="s">
        <v>63</v>
      </c>
      <c r="AG1145" s="65" t="s">
        <v>648</v>
      </c>
    </row>
    <row r="1146" spans="1:33" s="78" customFormat="1" ht="50.25" customHeight="1" x14ac:dyDescent="0.25">
      <c r="A1146" s="61" t="s">
        <v>3995</v>
      </c>
      <c r="B1146" s="62">
        <v>50193000</v>
      </c>
      <c r="C1146" s="63" t="s">
        <v>4027</v>
      </c>
      <c r="D1146" s="64">
        <v>43049</v>
      </c>
      <c r="E1146" s="65" t="s">
        <v>852</v>
      </c>
      <c r="F1146" s="66" t="s">
        <v>2584</v>
      </c>
      <c r="G1146" s="65" t="s">
        <v>241</v>
      </c>
      <c r="H1146" s="67">
        <v>257798612</v>
      </c>
      <c r="I1146" s="67">
        <v>257798612</v>
      </c>
      <c r="J1146" s="66" t="s">
        <v>49</v>
      </c>
      <c r="K1146" s="66" t="s">
        <v>3997</v>
      </c>
      <c r="L1146" s="62" t="s">
        <v>3998</v>
      </c>
      <c r="M1146" s="62" t="s">
        <v>3999</v>
      </c>
      <c r="N1146" s="68">
        <v>3835465</v>
      </c>
      <c r="O1146" s="69" t="s">
        <v>4000</v>
      </c>
      <c r="P1146" s="65" t="s">
        <v>4001</v>
      </c>
      <c r="Q1146" s="65" t="s">
        <v>4002</v>
      </c>
      <c r="R1146" s="65" t="s">
        <v>4003</v>
      </c>
      <c r="S1146" s="65" t="s">
        <v>4004</v>
      </c>
      <c r="T1146" s="65" t="s">
        <v>4002</v>
      </c>
      <c r="U1146" s="70" t="s">
        <v>4005</v>
      </c>
      <c r="V1146" s="71" t="s">
        <v>4028</v>
      </c>
      <c r="W1146" s="72" t="s">
        <v>4028</v>
      </c>
      <c r="X1146" s="73">
        <v>43050</v>
      </c>
      <c r="Y1146" s="74">
        <v>2017060093032</v>
      </c>
      <c r="Z1146" s="74" t="s">
        <v>4028</v>
      </c>
      <c r="AA1146" s="75">
        <f t="shared" si="17"/>
        <v>1</v>
      </c>
      <c r="AB1146" s="70" t="s">
        <v>4029</v>
      </c>
      <c r="AC1146" s="70" t="s">
        <v>61</v>
      </c>
      <c r="AD1146" s="70" t="s">
        <v>68</v>
      </c>
      <c r="AE1146" s="70" t="s">
        <v>4008</v>
      </c>
      <c r="AF1146" s="76" t="s">
        <v>63</v>
      </c>
      <c r="AG1146" s="65" t="s">
        <v>648</v>
      </c>
    </row>
    <row r="1147" spans="1:33" s="78" customFormat="1" ht="50.25" customHeight="1" x14ac:dyDescent="0.25">
      <c r="A1147" s="61" t="s">
        <v>3995</v>
      </c>
      <c r="B1147" s="62">
        <v>50193000</v>
      </c>
      <c r="C1147" s="63" t="s">
        <v>4030</v>
      </c>
      <c r="D1147" s="64">
        <v>43049</v>
      </c>
      <c r="E1147" s="65" t="s">
        <v>852</v>
      </c>
      <c r="F1147" s="66" t="s">
        <v>2584</v>
      </c>
      <c r="G1147" s="65" t="s">
        <v>241</v>
      </c>
      <c r="H1147" s="67">
        <v>318602806</v>
      </c>
      <c r="I1147" s="67">
        <v>318602806</v>
      </c>
      <c r="J1147" s="66" t="s">
        <v>49</v>
      </c>
      <c r="K1147" s="66" t="s">
        <v>3997</v>
      </c>
      <c r="L1147" s="62" t="s">
        <v>3998</v>
      </c>
      <c r="M1147" s="62" t="s">
        <v>3999</v>
      </c>
      <c r="N1147" s="68">
        <v>3835465</v>
      </c>
      <c r="O1147" s="69" t="s">
        <v>4000</v>
      </c>
      <c r="P1147" s="65" t="s">
        <v>4001</v>
      </c>
      <c r="Q1147" s="65" t="s">
        <v>4002</v>
      </c>
      <c r="R1147" s="65" t="s">
        <v>4003</v>
      </c>
      <c r="S1147" s="65" t="s">
        <v>4004</v>
      </c>
      <c r="T1147" s="65" t="s">
        <v>4002</v>
      </c>
      <c r="U1147" s="70" t="s">
        <v>4005</v>
      </c>
      <c r="V1147" s="71" t="s">
        <v>4031</v>
      </c>
      <c r="W1147" s="72" t="s">
        <v>4031</v>
      </c>
      <c r="X1147" s="73">
        <v>43050</v>
      </c>
      <c r="Y1147" s="74">
        <v>2017060093032</v>
      </c>
      <c r="Z1147" s="74" t="s">
        <v>4031</v>
      </c>
      <c r="AA1147" s="75">
        <f t="shared" si="17"/>
        <v>1</v>
      </c>
      <c r="AB1147" s="70" t="s">
        <v>4032</v>
      </c>
      <c r="AC1147" s="70" t="s">
        <v>61</v>
      </c>
      <c r="AD1147" s="70" t="s">
        <v>68</v>
      </c>
      <c r="AE1147" s="70" t="s">
        <v>4008</v>
      </c>
      <c r="AF1147" s="76" t="s">
        <v>63</v>
      </c>
      <c r="AG1147" s="65" t="s">
        <v>648</v>
      </c>
    </row>
    <row r="1148" spans="1:33" s="78" customFormat="1" ht="50.25" customHeight="1" x14ac:dyDescent="0.25">
      <c r="A1148" s="61" t="s">
        <v>3995</v>
      </c>
      <c r="B1148" s="62">
        <v>50193000</v>
      </c>
      <c r="C1148" s="63" t="s">
        <v>4033</v>
      </c>
      <c r="D1148" s="64">
        <v>43049</v>
      </c>
      <c r="E1148" s="65" t="s">
        <v>852</v>
      </c>
      <c r="F1148" s="66" t="s">
        <v>2584</v>
      </c>
      <c r="G1148" s="65" t="s">
        <v>241</v>
      </c>
      <c r="H1148" s="67">
        <v>131427746</v>
      </c>
      <c r="I1148" s="67">
        <v>131427746</v>
      </c>
      <c r="J1148" s="66" t="s">
        <v>49</v>
      </c>
      <c r="K1148" s="66" t="s">
        <v>3997</v>
      </c>
      <c r="L1148" s="62" t="s">
        <v>3998</v>
      </c>
      <c r="M1148" s="62" t="s">
        <v>3999</v>
      </c>
      <c r="N1148" s="68">
        <v>3835465</v>
      </c>
      <c r="O1148" s="69" t="s">
        <v>4000</v>
      </c>
      <c r="P1148" s="65" t="s">
        <v>4001</v>
      </c>
      <c r="Q1148" s="65" t="s">
        <v>4002</v>
      </c>
      <c r="R1148" s="65" t="s">
        <v>4003</v>
      </c>
      <c r="S1148" s="65" t="s">
        <v>4004</v>
      </c>
      <c r="T1148" s="65" t="s">
        <v>4002</v>
      </c>
      <c r="U1148" s="70" t="s">
        <v>4005</v>
      </c>
      <c r="V1148" s="71" t="s">
        <v>4034</v>
      </c>
      <c r="W1148" s="72" t="s">
        <v>4034</v>
      </c>
      <c r="X1148" s="73">
        <v>43050</v>
      </c>
      <c r="Y1148" s="74">
        <v>2017060093032</v>
      </c>
      <c r="Z1148" s="74" t="s">
        <v>4034</v>
      </c>
      <c r="AA1148" s="75">
        <f t="shared" si="17"/>
        <v>1</v>
      </c>
      <c r="AB1148" s="70" t="s">
        <v>4035</v>
      </c>
      <c r="AC1148" s="70" t="s">
        <v>61</v>
      </c>
      <c r="AD1148" s="70" t="s">
        <v>68</v>
      </c>
      <c r="AE1148" s="70" t="s">
        <v>4008</v>
      </c>
      <c r="AF1148" s="76" t="s">
        <v>63</v>
      </c>
      <c r="AG1148" s="65" t="s">
        <v>648</v>
      </c>
    </row>
    <row r="1149" spans="1:33" s="78" customFormat="1" ht="50.25" customHeight="1" x14ac:dyDescent="0.25">
      <c r="A1149" s="61" t="s">
        <v>3995</v>
      </c>
      <c r="B1149" s="62">
        <v>50193000</v>
      </c>
      <c r="C1149" s="63" t="s">
        <v>4036</v>
      </c>
      <c r="D1149" s="64">
        <v>43049</v>
      </c>
      <c r="E1149" s="65" t="s">
        <v>852</v>
      </c>
      <c r="F1149" s="66" t="s">
        <v>2584</v>
      </c>
      <c r="G1149" s="65" t="s">
        <v>241</v>
      </c>
      <c r="H1149" s="67">
        <v>891652463</v>
      </c>
      <c r="I1149" s="67">
        <v>891652463</v>
      </c>
      <c r="J1149" s="66" t="s">
        <v>49</v>
      </c>
      <c r="K1149" s="66" t="s">
        <v>3997</v>
      </c>
      <c r="L1149" s="62" t="s">
        <v>3998</v>
      </c>
      <c r="M1149" s="62" t="s">
        <v>3999</v>
      </c>
      <c r="N1149" s="68">
        <v>3835465</v>
      </c>
      <c r="O1149" s="69" t="s">
        <v>4000</v>
      </c>
      <c r="P1149" s="65" t="s">
        <v>4001</v>
      </c>
      <c r="Q1149" s="65" t="s">
        <v>4002</v>
      </c>
      <c r="R1149" s="65" t="s">
        <v>4003</v>
      </c>
      <c r="S1149" s="65" t="s">
        <v>4004</v>
      </c>
      <c r="T1149" s="65" t="s">
        <v>4002</v>
      </c>
      <c r="U1149" s="70" t="s">
        <v>4005</v>
      </c>
      <c r="V1149" s="71" t="s">
        <v>4037</v>
      </c>
      <c r="W1149" s="72" t="s">
        <v>4037</v>
      </c>
      <c r="X1149" s="73">
        <v>43050</v>
      </c>
      <c r="Y1149" s="74">
        <v>2017060093032</v>
      </c>
      <c r="Z1149" s="74" t="s">
        <v>4037</v>
      </c>
      <c r="AA1149" s="75">
        <f t="shared" si="17"/>
        <v>1</v>
      </c>
      <c r="AB1149" s="70" t="s">
        <v>4038</v>
      </c>
      <c r="AC1149" s="70" t="s">
        <v>61</v>
      </c>
      <c r="AD1149" s="70" t="s">
        <v>68</v>
      </c>
      <c r="AE1149" s="70" t="s">
        <v>4008</v>
      </c>
      <c r="AF1149" s="76" t="s">
        <v>63</v>
      </c>
      <c r="AG1149" s="65" t="s">
        <v>648</v>
      </c>
    </row>
    <row r="1150" spans="1:33" s="78" customFormat="1" ht="50.25" customHeight="1" x14ac:dyDescent="0.25">
      <c r="A1150" s="61" t="s">
        <v>3995</v>
      </c>
      <c r="B1150" s="62">
        <v>50193000</v>
      </c>
      <c r="C1150" s="63" t="s">
        <v>4039</v>
      </c>
      <c r="D1150" s="64">
        <v>43049</v>
      </c>
      <c r="E1150" s="65" t="s">
        <v>231</v>
      </c>
      <c r="F1150" s="66" t="s">
        <v>2584</v>
      </c>
      <c r="G1150" s="65" t="s">
        <v>241</v>
      </c>
      <c r="H1150" s="67">
        <v>152287462</v>
      </c>
      <c r="I1150" s="67">
        <v>152287462</v>
      </c>
      <c r="J1150" s="66" t="s">
        <v>49</v>
      </c>
      <c r="K1150" s="66" t="s">
        <v>3997</v>
      </c>
      <c r="L1150" s="62" t="s">
        <v>3998</v>
      </c>
      <c r="M1150" s="62" t="s">
        <v>3999</v>
      </c>
      <c r="N1150" s="68">
        <v>3835465</v>
      </c>
      <c r="O1150" s="69" t="s">
        <v>4000</v>
      </c>
      <c r="P1150" s="65" t="s">
        <v>4001</v>
      </c>
      <c r="Q1150" s="65" t="s">
        <v>4002</v>
      </c>
      <c r="R1150" s="65" t="s">
        <v>4003</v>
      </c>
      <c r="S1150" s="65" t="s">
        <v>4004</v>
      </c>
      <c r="T1150" s="65" t="s">
        <v>4002</v>
      </c>
      <c r="U1150" s="70" t="s">
        <v>4005</v>
      </c>
      <c r="V1150" s="71" t="s">
        <v>4040</v>
      </c>
      <c r="W1150" s="72" t="s">
        <v>4040</v>
      </c>
      <c r="X1150" s="73">
        <v>43050</v>
      </c>
      <c r="Y1150" s="74">
        <v>2017060093032</v>
      </c>
      <c r="Z1150" s="74" t="s">
        <v>4040</v>
      </c>
      <c r="AA1150" s="75">
        <f t="shared" si="17"/>
        <v>1</v>
      </c>
      <c r="AB1150" s="70" t="s">
        <v>4041</v>
      </c>
      <c r="AC1150" s="70" t="s">
        <v>61</v>
      </c>
      <c r="AD1150" s="70" t="s">
        <v>68</v>
      </c>
      <c r="AE1150" s="70" t="s">
        <v>4008</v>
      </c>
      <c r="AF1150" s="76" t="s">
        <v>63</v>
      </c>
      <c r="AG1150" s="65" t="s">
        <v>648</v>
      </c>
    </row>
    <row r="1151" spans="1:33" s="78" customFormat="1" ht="50.25" customHeight="1" x14ac:dyDescent="0.25">
      <c r="A1151" s="61" t="s">
        <v>3995</v>
      </c>
      <c r="B1151" s="62">
        <v>50193000</v>
      </c>
      <c r="C1151" s="63" t="s">
        <v>4042</v>
      </c>
      <c r="D1151" s="64">
        <v>43049</v>
      </c>
      <c r="E1151" s="65" t="s">
        <v>852</v>
      </c>
      <c r="F1151" s="66" t="s">
        <v>2584</v>
      </c>
      <c r="G1151" s="65" t="s">
        <v>241</v>
      </c>
      <c r="H1151" s="67">
        <v>39271537</v>
      </c>
      <c r="I1151" s="67">
        <v>39271537</v>
      </c>
      <c r="J1151" s="66" t="s">
        <v>49</v>
      </c>
      <c r="K1151" s="66" t="s">
        <v>3997</v>
      </c>
      <c r="L1151" s="62" t="s">
        <v>3998</v>
      </c>
      <c r="M1151" s="62" t="s">
        <v>3999</v>
      </c>
      <c r="N1151" s="68">
        <v>3835465</v>
      </c>
      <c r="O1151" s="69" t="s">
        <v>4000</v>
      </c>
      <c r="P1151" s="65" t="s">
        <v>4001</v>
      </c>
      <c r="Q1151" s="65" t="s">
        <v>4002</v>
      </c>
      <c r="R1151" s="65" t="s">
        <v>4003</v>
      </c>
      <c r="S1151" s="65" t="s">
        <v>4004</v>
      </c>
      <c r="T1151" s="65" t="s">
        <v>4002</v>
      </c>
      <c r="U1151" s="70" t="s">
        <v>4005</v>
      </c>
      <c r="V1151" s="71" t="s">
        <v>4043</v>
      </c>
      <c r="W1151" s="72" t="s">
        <v>4043</v>
      </c>
      <c r="X1151" s="73">
        <v>43050</v>
      </c>
      <c r="Y1151" s="74">
        <v>2017060093032</v>
      </c>
      <c r="Z1151" s="74" t="s">
        <v>4043</v>
      </c>
      <c r="AA1151" s="75">
        <f t="shared" si="17"/>
        <v>1</v>
      </c>
      <c r="AB1151" s="70" t="s">
        <v>4044</v>
      </c>
      <c r="AC1151" s="70" t="s">
        <v>61</v>
      </c>
      <c r="AD1151" s="70" t="s">
        <v>68</v>
      </c>
      <c r="AE1151" s="70" t="s">
        <v>4008</v>
      </c>
      <c r="AF1151" s="76" t="s">
        <v>63</v>
      </c>
      <c r="AG1151" s="65" t="s">
        <v>648</v>
      </c>
    </row>
    <row r="1152" spans="1:33" s="78" customFormat="1" ht="50.25" customHeight="1" x14ac:dyDescent="0.25">
      <c r="A1152" s="61" t="s">
        <v>3995</v>
      </c>
      <c r="B1152" s="62">
        <v>50193000</v>
      </c>
      <c r="C1152" s="63" t="s">
        <v>4045</v>
      </c>
      <c r="D1152" s="64">
        <v>43049</v>
      </c>
      <c r="E1152" s="65" t="s">
        <v>852</v>
      </c>
      <c r="F1152" s="66" t="s">
        <v>2584</v>
      </c>
      <c r="G1152" s="65" t="s">
        <v>241</v>
      </c>
      <c r="H1152" s="67">
        <v>501103104</v>
      </c>
      <c r="I1152" s="67">
        <v>501103104</v>
      </c>
      <c r="J1152" s="66" t="s">
        <v>49</v>
      </c>
      <c r="K1152" s="66" t="s">
        <v>3997</v>
      </c>
      <c r="L1152" s="62" t="s">
        <v>3998</v>
      </c>
      <c r="M1152" s="62" t="s">
        <v>3999</v>
      </c>
      <c r="N1152" s="68">
        <v>3835465</v>
      </c>
      <c r="O1152" s="69" t="s">
        <v>4000</v>
      </c>
      <c r="P1152" s="65" t="s">
        <v>4001</v>
      </c>
      <c r="Q1152" s="65" t="s">
        <v>4002</v>
      </c>
      <c r="R1152" s="65" t="s">
        <v>4003</v>
      </c>
      <c r="S1152" s="65" t="s">
        <v>4004</v>
      </c>
      <c r="T1152" s="65" t="s">
        <v>4002</v>
      </c>
      <c r="U1152" s="70" t="s">
        <v>4005</v>
      </c>
      <c r="V1152" s="71" t="s">
        <v>4046</v>
      </c>
      <c r="W1152" s="72" t="s">
        <v>4046</v>
      </c>
      <c r="X1152" s="73">
        <v>43050</v>
      </c>
      <c r="Y1152" s="74">
        <v>2017060093032</v>
      </c>
      <c r="Z1152" s="74" t="s">
        <v>4046</v>
      </c>
      <c r="AA1152" s="75">
        <f t="shared" si="17"/>
        <v>1</v>
      </c>
      <c r="AB1152" s="70" t="s">
        <v>4047</v>
      </c>
      <c r="AC1152" s="70" t="s">
        <v>61</v>
      </c>
      <c r="AD1152" s="70" t="s">
        <v>68</v>
      </c>
      <c r="AE1152" s="70" t="s">
        <v>4008</v>
      </c>
      <c r="AF1152" s="76" t="s">
        <v>63</v>
      </c>
      <c r="AG1152" s="65" t="s">
        <v>648</v>
      </c>
    </row>
    <row r="1153" spans="1:33" s="78" customFormat="1" ht="50.25" customHeight="1" x14ac:dyDescent="0.25">
      <c r="A1153" s="61" t="s">
        <v>3995</v>
      </c>
      <c r="B1153" s="62">
        <v>50193000</v>
      </c>
      <c r="C1153" s="63" t="s">
        <v>4048</v>
      </c>
      <c r="D1153" s="64">
        <v>43049</v>
      </c>
      <c r="E1153" s="65" t="s">
        <v>852</v>
      </c>
      <c r="F1153" s="66" t="s">
        <v>2584</v>
      </c>
      <c r="G1153" s="65" t="s">
        <v>241</v>
      </c>
      <c r="H1153" s="67">
        <v>252435955</v>
      </c>
      <c r="I1153" s="67">
        <v>252435955</v>
      </c>
      <c r="J1153" s="66" t="s">
        <v>49</v>
      </c>
      <c r="K1153" s="66" t="s">
        <v>3997</v>
      </c>
      <c r="L1153" s="62" t="s">
        <v>3998</v>
      </c>
      <c r="M1153" s="62" t="s">
        <v>3999</v>
      </c>
      <c r="N1153" s="68">
        <v>3835465</v>
      </c>
      <c r="O1153" s="69" t="s">
        <v>4000</v>
      </c>
      <c r="P1153" s="65" t="s">
        <v>4001</v>
      </c>
      <c r="Q1153" s="65" t="s">
        <v>4002</v>
      </c>
      <c r="R1153" s="65" t="s">
        <v>4003</v>
      </c>
      <c r="S1153" s="65" t="s">
        <v>4004</v>
      </c>
      <c r="T1153" s="65" t="s">
        <v>4002</v>
      </c>
      <c r="U1153" s="70" t="s">
        <v>4005</v>
      </c>
      <c r="V1153" s="71" t="s">
        <v>4049</v>
      </c>
      <c r="W1153" s="72" t="s">
        <v>4049</v>
      </c>
      <c r="X1153" s="73">
        <v>43050</v>
      </c>
      <c r="Y1153" s="74">
        <v>2017060093032</v>
      </c>
      <c r="Z1153" s="74" t="s">
        <v>4049</v>
      </c>
      <c r="AA1153" s="75">
        <f t="shared" si="17"/>
        <v>1</v>
      </c>
      <c r="AB1153" s="70" t="s">
        <v>4050</v>
      </c>
      <c r="AC1153" s="70" t="s">
        <v>61</v>
      </c>
      <c r="AD1153" s="70" t="s">
        <v>68</v>
      </c>
      <c r="AE1153" s="70" t="s">
        <v>4008</v>
      </c>
      <c r="AF1153" s="76" t="s">
        <v>63</v>
      </c>
      <c r="AG1153" s="65" t="s">
        <v>648</v>
      </c>
    </row>
    <row r="1154" spans="1:33" s="78" customFormat="1" ht="50.25" customHeight="1" x14ac:dyDescent="0.25">
      <c r="A1154" s="61" t="s">
        <v>3995</v>
      </c>
      <c r="B1154" s="62">
        <v>50193000</v>
      </c>
      <c r="C1154" s="63" t="s">
        <v>4051</v>
      </c>
      <c r="D1154" s="64">
        <v>43049</v>
      </c>
      <c r="E1154" s="65" t="s">
        <v>852</v>
      </c>
      <c r="F1154" s="66" t="s">
        <v>2584</v>
      </c>
      <c r="G1154" s="65" t="s">
        <v>241</v>
      </c>
      <c r="H1154" s="67">
        <v>128208482</v>
      </c>
      <c r="I1154" s="67">
        <v>128208482</v>
      </c>
      <c r="J1154" s="66" t="s">
        <v>49</v>
      </c>
      <c r="K1154" s="66" t="s">
        <v>3997</v>
      </c>
      <c r="L1154" s="62" t="s">
        <v>3998</v>
      </c>
      <c r="M1154" s="62" t="s">
        <v>3999</v>
      </c>
      <c r="N1154" s="68">
        <v>3835465</v>
      </c>
      <c r="O1154" s="69" t="s">
        <v>4000</v>
      </c>
      <c r="P1154" s="65" t="s">
        <v>4001</v>
      </c>
      <c r="Q1154" s="65" t="s">
        <v>4002</v>
      </c>
      <c r="R1154" s="65" t="s">
        <v>4003</v>
      </c>
      <c r="S1154" s="65" t="s">
        <v>4004</v>
      </c>
      <c r="T1154" s="65" t="s">
        <v>4002</v>
      </c>
      <c r="U1154" s="70" t="s">
        <v>4005</v>
      </c>
      <c r="V1154" s="71" t="s">
        <v>4052</v>
      </c>
      <c r="W1154" s="72" t="s">
        <v>4052</v>
      </c>
      <c r="X1154" s="73">
        <v>43050</v>
      </c>
      <c r="Y1154" s="74">
        <v>2017060093032</v>
      </c>
      <c r="Z1154" s="74" t="s">
        <v>4052</v>
      </c>
      <c r="AA1154" s="75">
        <f t="shared" si="17"/>
        <v>1</v>
      </c>
      <c r="AB1154" s="70" t="s">
        <v>4053</v>
      </c>
      <c r="AC1154" s="70" t="s">
        <v>61</v>
      </c>
      <c r="AD1154" s="70" t="s">
        <v>68</v>
      </c>
      <c r="AE1154" s="70" t="s">
        <v>4008</v>
      </c>
      <c r="AF1154" s="76" t="s">
        <v>63</v>
      </c>
      <c r="AG1154" s="65" t="s">
        <v>648</v>
      </c>
    </row>
    <row r="1155" spans="1:33" s="78" customFormat="1" ht="50.25" customHeight="1" x14ac:dyDescent="0.25">
      <c r="A1155" s="61" t="s">
        <v>3995</v>
      </c>
      <c r="B1155" s="62">
        <v>50193000</v>
      </c>
      <c r="C1155" s="63" t="s">
        <v>4054</v>
      </c>
      <c r="D1155" s="64">
        <v>43049</v>
      </c>
      <c r="E1155" s="65" t="s">
        <v>852</v>
      </c>
      <c r="F1155" s="66" t="s">
        <v>2584</v>
      </c>
      <c r="G1155" s="65" t="s">
        <v>241</v>
      </c>
      <c r="H1155" s="67">
        <v>347487555</v>
      </c>
      <c r="I1155" s="67">
        <v>347487555</v>
      </c>
      <c r="J1155" s="66" t="s">
        <v>49</v>
      </c>
      <c r="K1155" s="66" t="s">
        <v>3997</v>
      </c>
      <c r="L1155" s="62" t="s">
        <v>3998</v>
      </c>
      <c r="M1155" s="62" t="s">
        <v>3999</v>
      </c>
      <c r="N1155" s="68">
        <v>3835465</v>
      </c>
      <c r="O1155" s="69" t="s">
        <v>4000</v>
      </c>
      <c r="P1155" s="65" t="s">
        <v>4001</v>
      </c>
      <c r="Q1155" s="65" t="s">
        <v>4002</v>
      </c>
      <c r="R1155" s="65" t="s">
        <v>4003</v>
      </c>
      <c r="S1155" s="65" t="s">
        <v>4004</v>
      </c>
      <c r="T1155" s="65" t="s">
        <v>4002</v>
      </c>
      <c r="U1155" s="70" t="s">
        <v>4005</v>
      </c>
      <c r="V1155" s="71" t="s">
        <v>4055</v>
      </c>
      <c r="W1155" s="72" t="s">
        <v>4055</v>
      </c>
      <c r="X1155" s="73">
        <v>43050</v>
      </c>
      <c r="Y1155" s="74">
        <v>2017060093032</v>
      </c>
      <c r="Z1155" s="74" t="s">
        <v>4055</v>
      </c>
      <c r="AA1155" s="75">
        <f t="shared" si="17"/>
        <v>1</v>
      </c>
      <c r="AB1155" s="70" t="s">
        <v>4056</v>
      </c>
      <c r="AC1155" s="70" t="s">
        <v>61</v>
      </c>
      <c r="AD1155" s="70" t="s">
        <v>68</v>
      </c>
      <c r="AE1155" s="70" t="s">
        <v>4008</v>
      </c>
      <c r="AF1155" s="76" t="s">
        <v>63</v>
      </c>
      <c r="AG1155" s="65" t="s">
        <v>648</v>
      </c>
    </row>
    <row r="1156" spans="1:33" s="78" customFormat="1" ht="50.25" customHeight="1" x14ac:dyDescent="0.25">
      <c r="A1156" s="61" t="s">
        <v>3995</v>
      </c>
      <c r="B1156" s="62">
        <v>50193000</v>
      </c>
      <c r="C1156" s="63" t="s">
        <v>4057</v>
      </c>
      <c r="D1156" s="64">
        <v>43049</v>
      </c>
      <c r="E1156" s="65" t="s">
        <v>852</v>
      </c>
      <c r="F1156" s="66" t="s">
        <v>2584</v>
      </c>
      <c r="G1156" s="65" t="s">
        <v>241</v>
      </c>
      <c r="H1156" s="67">
        <v>298507463</v>
      </c>
      <c r="I1156" s="67">
        <v>298507463</v>
      </c>
      <c r="J1156" s="66" t="s">
        <v>49</v>
      </c>
      <c r="K1156" s="66" t="s">
        <v>3997</v>
      </c>
      <c r="L1156" s="62" t="s">
        <v>3998</v>
      </c>
      <c r="M1156" s="62" t="s">
        <v>3999</v>
      </c>
      <c r="N1156" s="68">
        <v>3835465</v>
      </c>
      <c r="O1156" s="69" t="s">
        <v>4000</v>
      </c>
      <c r="P1156" s="65" t="s">
        <v>4001</v>
      </c>
      <c r="Q1156" s="65" t="s">
        <v>4002</v>
      </c>
      <c r="R1156" s="65" t="s">
        <v>4003</v>
      </c>
      <c r="S1156" s="65" t="s">
        <v>4004</v>
      </c>
      <c r="T1156" s="65" t="s">
        <v>4002</v>
      </c>
      <c r="U1156" s="70" t="s">
        <v>4005</v>
      </c>
      <c r="V1156" s="71" t="s">
        <v>4058</v>
      </c>
      <c r="W1156" s="72" t="s">
        <v>4058</v>
      </c>
      <c r="X1156" s="73">
        <v>43050</v>
      </c>
      <c r="Y1156" s="74">
        <v>2017060093032</v>
      </c>
      <c r="Z1156" s="74" t="s">
        <v>4058</v>
      </c>
      <c r="AA1156" s="75">
        <f t="shared" si="17"/>
        <v>1</v>
      </c>
      <c r="AB1156" s="70" t="s">
        <v>4059</v>
      </c>
      <c r="AC1156" s="70" t="s">
        <v>61</v>
      </c>
      <c r="AD1156" s="70" t="s">
        <v>68</v>
      </c>
      <c r="AE1156" s="70" t="s">
        <v>4008</v>
      </c>
      <c r="AF1156" s="76" t="s">
        <v>63</v>
      </c>
      <c r="AG1156" s="65" t="s">
        <v>648</v>
      </c>
    </row>
    <row r="1157" spans="1:33" s="78" customFormat="1" ht="50.25" customHeight="1" x14ac:dyDescent="0.25">
      <c r="A1157" s="61" t="s">
        <v>3995</v>
      </c>
      <c r="B1157" s="62">
        <v>50193000</v>
      </c>
      <c r="C1157" s="63" t="s">
        <v>4060</v>
      </c>
      <c r="D1157" s="64">
        <v>43049</v>
      </c>
      <c r="E1157" s="65" t="s">
        <v>852</v>
      </c>
      <c r="F1157" s="66" t="s">
        <v>2584</v>
      </c>
      <c r="G1157" s="65" t="s">
        <v>241</v>
      </c>
      <c r="H1157" s="67">
        <v>130795179</v>
      </c>
      <c r="I1157" s="67">
        <v>130795179</v>
      </c>
      <c r="J1157" s="66" t="s">
        <v>49</v>
      </c>
      <c r="K1157" s="66" t="s">
        <v>3997</v>
      </c>
      <c r="L1157" s="62" t="s">
        <v>3998</v>
      </c>
      <c r="M1157" s="62" t="s">
        <v>3999</v>
      </c>
      <c r="N1157" s="68">
        <v>3835465</v>
      </c>
      <c r="O1157" s="69" t="s">
        <v>4000</v>
      </c>
      <c r="P1157" s="65" t="s">
        <v>4001</v>
      </c>
      <c r="Q1157" s="65" t="s">
        <v>4002</v>
      </c>
      <c r="R1157" s="65" t="s">
        <v>4003</v>
      </c>
      <c r="S1157" s="65" t="s">
        <v>4004</v>
      </c>
      <c r="T1157" s="65" t="s">
        <v>4002</v>
      </c>
      <c r="U1157" s="70" t="s">
        <v>4005</v>
      </c>
      <c r="V1157" s="71" t="s">
        <v>4061</v>
      </c>
      <c r="W1157" s="72" t="s">
        <v>4061</v>
      </c>
      <c r="X1157" s="73">
        <v>43050</v>
      </c>
      <c r="Y1157" s="74">
        <v>2017060093032</v>
      </c>
      <c r="Z1157" s="74" t="s">
        <v>4061</v>
      </c>
      <c r="AA1157" s="75">
        <f t="shared" si="17"/>
        <v>1</v>
      </c>
      <c r="AB1157" s="70" t="s">
        <v>4062</v>
      </c>
      <c r="AC1157" s="70" t="s">
        <v>61</v>
      </c>
      <c r="AD1157" s="70" t="s">
        <v>68</v>
      </c>
      <c r="AE1157" s="70" t="s">
        <v>4008</v>
      </c>
      <c r="AF1157" s="76" t="s">
        <v>63</v>
      </c>
      <c r="AG1157" s="65" t="s">
        <v>648</v>
      </c>
    </row>
    <row r="1158" spans="1:33" s="78" customFormat="1" ht="50.25" customHeight="1" x14ac:dyDescent="0.25">
      <c r="A1158" s="61" t="s">
        <v>3995</v>
      </c>
      <c r="B1158" s="62">
        <v>50193000</v>
      </c>
      <c r="C1158" s="63" t="s">
        <v>4063</v>
      </c>
      <c r="D1158" s="64">
        <v>43049</v>
      </c>
      <c r="E1158" s="65" t="s">
        <v>231</v>
      </c>
      <c r="F1158" s="66" t="s">
        <v>2584</v>
      </c>
      <c r="G1158" s="65" t="s">
        <v>241</v>
      </c>
      <c r="H1158" s="67">
        <v>450488010</v>
      </c>
      <c r="I1158" s="67">
        <v>450488010</v>
      </c>
      <c r="J1158" s="66" t="s">
        <v>49</v>
      </c>
      <c r="K1158" s="66" t="s">
        <v>3997</v>
      </c>
      <c r="L1158" s="62" t="s">
        <v>3998</v>
      </c>
      <c r="M1158" s="62" t="s">
        <v>3999</v>
      </c>
      <c r="N1158" s="68">
        <v>3835465</v>
      </c>
      <c r="O1158" s="69" t="s">
        <v>4000</v>
      </c>
      <c r="P1158" s="65" t="s">
        <v>4001</v>
      </c>
      <c r="Q1158" s="65" t="s">
        <v>4002</v>
      </c>
      <c r="R1158" s="65" t="s">
        <v>4003</v>
      </c>
      <c r="S1158" s="65" t="s">
        <v>4004</v>
      </c>
      <c r="T1158" s="65" t="s">
        <v>4002</v>
      </c>
      <c r="U1158" s="70" t="s">
        <v>4005</v>
      </c>
      <c r="V1158" s="71" t="s">
        <v>4064</v>
      </c>
      <c r="W1158" s="72" t="s">
        <v>4064</v>
      </c>
      <c r="X1158" s="73">
        <v>43050</v>
      </c>
      <c r="Y1158" s="74">
        <v>2017060093032</v>
      </c>
      <c r="Z1158" s="74" t="s">
        <v>4064</v>
      </c>
      <c r="AA1158" s="75">
        <f t="shared" si="17"/>
        <v>1</v>
      </c>
      <c r="AB1158" s="70" t="s">
        <v>4065</v>
      </c>
      <c r="AC1158" s="70" t="s">
        <v>61</v>
      </c>
      <c r="AD1158" s="70" t="s">
        <v>68</v>
      </c>
      <c r="AE1158" s="70" t="s">
        <v>4008</v>
      </c>
      <c r="AF1158" s="76" t="s">
        <v>63</v>
      </c>
      <c r="AG1158" s="65" t="s">
        <v>648</v>
      </c>
    </row>
    <row r="1159" spans="1:33" s="78" customFormat="1" ht="50.25" customHeight="1" x14ac:dyDescent="0.25">
      <c r="A1159" s="61" t="s">
        <v>3995</v>
      </c>
      <c r="B1159" s="62">
        <v>50193000</v>
      </c>
      <c r="C1159" s="63" t="s">
        <v>4066</v>
      </c>
      <c r="D1159" s="64">
        <v>43049</v>
      </c>
      <c r="E1159" s="65" t="s">
        <v>231</v>
      </c>
      <c r="F1159" s="66" t="s">
        <v>2584</v>
      </c>
      <c r="G1159" s="65" t="s">
        <v>241</v>
      </c>
      <c r="H1159" s="67">
        <v>138542510</v>
      </c>
      <c r="I1159" s="67">
        <v>138542510</v>
      </c>
      <c r="J1159" s="66" t="s">
        <v>49</v>
      </c>
      <c r="K1159" s="66" t="s">
        <v>3997</v>
      </c>
      <c r="L1159" s="62" t="s">
        <v>3998</v>
      </c>
      <c r="M1159" s="62" t="s">
        <v>3999</v>
      </c>
      <c r="N1159" s="68">
        <v>3835465</v>
      </c>
      <c r="O1159" s="69" t="s">
        <v>4000</v>
      </c>
      <c r="P1159" s="65" t="s">
        <v>4001</v>
      </c>
      <c r="Q1159" s="65" t="s">
        <v>4002</v>
      </c>
      <c r="R1159" s="65" t="s">
        <v>4003</v>
      </c>
      <c r="S1159" s="65" t="s">
        <v>4004</v>
      </c>
      <c r="T1159" s="65" t="s">
        <v>4002</v>
      </c>
      <c r="U1159" s="70" t="s">
        <v>4005</v>
      </c>
      <c r="V1159" s="71" t="s">
        <v>4067</v>
      </c>
      <c r="W1159" s="72" t="s">
        <v>4067</v>
      </c>
      <c r="X1159" s="73">
        <v>43050</v>
      </c>
      <c r="Y1159" s="74">
        <v>2017060093032</v>
      </c>
      <c r="Z1159" s="74" t="s">
        <v>4067</v>
      </c>
      <c r="AA1159" s="75">
        <f t="shared" si="17"/>
        <v>1</v>
      </c>
      <c r="AB1159" s="70" t="s">
        <v>4068</v>
      </c>
      <c r="AC1159" s="70" t="s">
        <v>61</v>
      </c>
      <c r="AD1159" s="70" t="s">
        <v>68</v>
      </c>
      <c r="AE1159" s="70" t="s">
        <v>4008</v>
      </c>
      <c r="AF1159" s="76" t="s">
        <v>63</v>
      </c>
      <c r="AG1159" s="65" t="s">
        <v>648</v>
      </c>
    </row>
    <row r="1160" spans="1:33" s="78" customFormat="1" ht="50.25" customHeight="1" x14ac:dyDescent="0.25">
      <c r="A1160" s="61" t="s">
        <v>3995</v>
      </c>
      <c r="B1160" s="62">
        <v>50193000</v>
      </c>
      <c r="C1160" s="63" t="s">
        <v>4069</v>
      </c>
      <c r="D1160" s="64">
        <v>43049</v>
      </c>
      <c r="E1160" s="65" t="s">
        <v>852</v>
      </c>
      <c r="F1160" s="66" t="s">
        <v>2584</v>
      </c>
      <c r="G1160" s="65" t="s">
        <v>241</v>
      </c>
      <c r="H1160" s="67">
        <v>446634731</v>
      </c>
      <c r="I1160" s="67">
        <v>446634731</v>
      </c>
      <c r="J1160" s="66" t="s">
        <v>49</v>
      </c>
      <c r="K1160" s="66" t="s">
        <v>3997</v>
      </c>
      <c r="L1160" s="62" t="s">
        <v>3998</v>
      </c>
      <c r="M1160" s="62" t="s">
        <v>3999</v>
      </c>
      <c r="N1160" s="68">
        <v>3835465</v>
      </c>
      <c r="O1160" s="69" t="s">
        <v>4000</v>
      </c>
      <c r="P1160" s="65" t="s">
        <v>4001</v>
      </c>
      <c r="Q1160" s="65" t="s">
        <v>4002</v>
      </c>
      <c r="R1160" s="65" t="s">
        <v>4003</v>
      </c>
      <c r="S1160" s="65" t="s">
        <v>4004</v>
      </c>
      <c r="T1160" s="65" t="s">
        <v>4002</v>
      </c>
      <c r="U1160" s="70" t="s">
        <v>4005</v>
      </c>
      <c r="V1160" s="71" t="s">
        <v>4070</v>
      </c>
      <c r="W1160" s="72" t="s">
        <v>4070</v>
      </c>
      <c r="X1160" s="73">
        <v>43050</v>
      </c>
      <c r="Y1160" s="74">
        <v>2017060093032</v>
      </c>
      <c r="Z1160" s="74" t="s">
        <v>4070</v>
      </c>
      <c r="AA1160" s="75">
        <f t="shared" si="17"/>
        <v>1</v>
      </c>
      <c r="AB1160" s="70" t="s">
        <v>4071</v>
      </c>
      <c r="AC1160" s="70" t="s">
        <v>61</v>
      </c>
      <c r="AD1160" s="70" t="s">
        <v>68</v>
      </c>
      <c r="AE1160" s="70" t="s">
        <v>4008</v>
      </c>
      <c r="AF1160" s="76" t="s">
        <v>63</v>
      </c>
      <c r="AG1160" s="65" t="s">
        <v>648</v>
      </c>
    </row>
    <row r="1161" spans="1:33" s="78" customFormat="1" ht="50.25" customHeight="1" x14ac:dyDescent="0.25">
      <c r="A1161" s="61" t="s">
        <v>3995</v>
      </c>
      <c r="B1161" s="62">
        <v>50193000</v>
      </c>
      <c r="C1161" s="63" t="s">
        <v>4072</v>
      </c>
      <c r="D1161" s="64">
        <v>43049</v>
      </c>
      <c r="E1161" s="65" t="s">
        <v>852</v>
      </c>
      <c r="F1161" s="66" t="s">
        <v>2584</v>
      </c>
      <c r="G1161" s="65" t="s">
        <v>241</v>
      </c>
      <c r="H1161" s="67">
        <v>276997903</v>
      </c>
      <c r="I1161" s="67">
        <v>276997903</v>
      </c>
      <c r="J1161" s="66" t="s">
        <v>49</v>
      </c>
      <c r="K1161" s="66" t="s">
        <v>3997</v>
      </c>
      <c r="L1161" s="62" t="s">
        <v>3998</v>
      </c>
      <c r="M1161" s="62" t="s">
        <v>3999</v>
      </c>
      <c r="N1161" s="68">
        <v>3835465</v>
      </c>
      <c r="O1161" s="69" t="s">
        <v>4000</v>
      </c>
      <c r="P1161" s="65" t="s">
        <v>4001</v>
      </c>
      <c r="Q1161" s="65" t="s">
        <v>4002</v>
      </c>
      <c r="R1161" s="65" t="s">
        <v>4003</v>
      </c>
      <c r="S1161" s="65" t="s">
        <v>4004</v>
      </c>
      <c r="T1161" s="65" t="s">
        <v>4002</v>
      </c>
      <c r="U1161" s="70" t="s">
        <v>4005</v>
      </c>
      <c r="V1161" s="71" t="s">
        <v>4073</v>
      </c>
      <c r="W1161" s="72" t="s">
        <v>4073</v>
      </c>
      <c r="X1161" s="73">
        <v>43050</v>
      </c>
      <c r="Y1161" s="74">
        <v>2017060093032</v>
      </c>
      <c r="Z1161" s="74" t="s">
        <v>4073</v>
      </c>
      <c r="AA1161" s="75">
        <f t="shared" si="17"/>
        <v>1</v>
      </c>
      <c r="AB1161" s="70" t="s">
        <v>4074</v>
      </c>
      <c r="AC1161" s="70" t="s">
        <v>61</v>
      </c>
      <c r="AD1161" s="70" t="s">
        <v>68</v>
      </c>
      <c r="AE1161" s="70" t="s">
        <v>4008</v>
      </c>
      <c r="AF1161" s="76" t="s">
        <v>63</v>
      </c>
      <c r="AG1161" s="65" t="s">
        <v>648</v>
      </c>
    </row>
    <row r="1162" spans="1:33" s="78" customFormat="1" ht="50.25" customHeight="1" x14ac:dyDescent="0.25">
      <c r="A1162" s="61" t="s">
        <v>3995</v>
      </c>
      <c r="B1162" s="62">
        <v>50193000</v>
      </c>
      <c r="C1162" s="63" t="s">
        <v>4075</v>
      </c>
      <c r="D1162" s="64">
        <v>43049</v>
      </c>
      <c r="E1162" s="65" t="s">
        <v>231</v>
      </c>
      <c r="F1162" s="66" t="s">
        <v>2584</v>
      </c>
      <c r="G1162" s="65" t="s">
        <v>241</v>
      </c>
      <c r="H1162" s="67">
        <v>182420642</v>
      </c>
      <c r="I1162" s="67">
        <v>182420642</v>
      </c>
      <c r="J1162" s="66" t="s">
        <v>49</v>
      </c>
      <c r="K1162" s="66" t="s">
        <v>3997</v>
      </c>
      <c r="L1162" s="62" t="s">
        <v>3998</v>
      </c>
      <c r="M1162" s="62" t="s">
        <v>3999</v>
      </c>
      <c r="N1162" s="68">
        <v>3835465</v>
      </c>
      <c r="O1162" s="69" t="s">
        <v>4000</v>
      </c>
      <c r="P1162" s="65" t="s">
        <v>4001</v>
      </c>
      <c r="Q1162" s="65" t="s">
        <v>4002</v>
      </c>
      <c r="R1162" s="65" t="s">
        <v>4003</v>
      </c>
      <c r="S1162" s="65" t="s">
        <v>4004</v>
      </c>
      <c r="T1162" s="65" t="s">
        <v>4002</v>
      </c>
      <c r="U1162" s="70" t="s">
        <v>4005</v>
      </c>
      <c r="V1162" s="71" t="s">
        <v>4076</v>
      </c>
      <c r="W1162" s="72" t="s">
        <v>4076</v>
      </c>
      <c r="X1162" s="73">
        <v>43050</v>
      </c>
      <c r="Y1162" s="74">
        <v>2017060093032</v>
      </c>
      <c r="Z1162" s="74" t="s">
        <v>4076</v>
      </c>
      <c r="AA1162" s="75">
        <f t="shared" si="17"/>
        <v>1</v>
      </c>
      <c r="AB1162" s="70" t="s">
        <v>4077</v>
      </c>
      <c r="AC1162" s="70" t="s">
        <v>61</v>
      </c>
      <c r="AD1162" s="70" t="s">
        <v>68</v>
      </c>
      <c r="AE1162" s="70" t="s">
        <v>4008</v>
      </c>
      <c r="AF1162" s="76" t="s">
        <v>63</v>
      </c>
      <c r="AG1162" s="65" t="s">
        <v>648</v>
      </c>
    </row>
    <row r="1163" spans="1:33" s="78" customFormat="1" ht="50.25" customHeight="1" x14ac:dyDescent="0.25">
      <c r="A1163" s="61" t="s">
        <v>3995</v>
      </c>
      <c r="B1163" s="62">
        <v>50193000</v>
      </c>
      <c r="C1163" s="63" t="s">
        <v>4078</v>
      </c>
      <c r="D1163" s="64">
        <v>43049</v>
      </c>
      <c r="E1163" s="65" t="s">
        <v>852</v>
      </c>
      <c r="F1163" s="66" t="s">
        <v>2584</v>
      </c>
      <c r="G1163" s="65" t="s">
        <v>241</v>
      </c>
      <c r="H1163" s="67">
        <v>61931060</v>
      </c>
      <c r="I1163" s="67">
        <v>61931060</v>
      </c>
      <c r="J1163" s="66" t="s">
        <v>49</v>
      </c>
      <c r="K1163" s="66" t="s">
        <v>3997</v>
      </c>
      <c r="L1163" s="62" t="s">
        <v>3998</v>
      </c>
      <c r="M1163" s="62" t="s">
        <v>3999</v>
      </c>
      <c r="N1163" s="68">
        <v>3835465</v>
      </c>
      <c r="O1163" s="69" t="s">
        <v>4000</v>
      </c>
      <c r="P1163" s="65" t="s">
        <v>4001</v>
      </c>
      <c r="Q1163" s="65" t="s">
        <v>4002</v>
      </c>
      <c r="R1163" s="65" t="s">
        <v>4003</v>
      </c>
      <c r="S1163" s="65" t="s">
        <v>4004</v>
      </c>
      <c r="T1163" s="65" t="s">
        <v>4002</v>
      </c>
      <c r="U1163" s="70" t="s">
        <v>4005</v>
      </c>
      <c r="V1163" s="71" t="s">
        <v>4079</v>
      </c>
      <c r="W1163" s="72" t="s">
        <v>4079</v>
      </c>
      <c r="X1163" s="73">
        <v>43050</v>
      </c>
      <c r="Y1163" s="74">
        <v>2017060093032</v>
      </c>
      <c r="Z1163" s="74" t="s">
        <v>4079</v>
      </c>
      <c r="AA1163" s="75">
        <f t="shared" si="17"/>
        <v>1</v>
      </c>
      <c r="AB1163" s="70" t="s">
        <v>4080</v>
      </c>
      <c r="AC1163" s="70" t="s">
        <v>61</v>
      </c>
      <c r="AD1163" s="70" t="s">
        <v>68</v>
      </c>
      <c r="AE1163" s="70" t="s">
        <v>4008</v>
      </c>
      <c r="AF1163" s="76" t="s">
        <v>63</v>
      </c>
      <c r="AG1163" s="65" t="s">
        <v>648</v>
      </c>
    </row>
    <row r="1164" spans="1:33" s="78" customFormat="1" ht="50.25" customHeight="1" x14ac:dyDescent="0.25">
      <c r="A1164" s="61" t="s">
        <v>3995</v>
      </c>
      <c r="B1164" s="62">
        <v>50193000</v>
      </c>
      <c r="C1164" s="63" t="s">
        <v>4081</v>
      </c>
      <c r="D1164" s="64">
        <v>43049</v>
      </c>
      <c r="E1164" s="65" t="s">
        <v>231</v>
      </c>
      <c r="F1164" s="66" t="s">
        <v>2584</v>
      </c>
      <c r="G1164" s="65" t="s">
        <v>241</v>
      </c>
      <c r="H1164" s="67">
        <v>44168140</v>
      </c>
      <c r="I1164" s="67">
        <v>44168140</v>
      </c>
      <c r="J1164" s="66" t="s">
        <v>49</v>
      </c>
      <c r="K1164" s="66" t="s">
        <v>3997</v>
      </c>
      <c r="L1164" s="62" t="s">
        <v>3998</v>
      </c>
      <c r="M1164" s="62" t="s">
        <v>3999</v>
      </c>
      <c r="N1164" s="68">
        <v>3835465</v>
      </c>
      <c r="O1164" s="69" t="s">
        <v>4000</v>
      </c>
      <c r="P1164" s="65" t="s">
        <v>4001</v>
      </c>
      <c r="Q1164" s="65" t="s">
        <v>4002</v>
      </c>
      <c r="R1164" s="65" t="s">
        <v>4003</v>
      </c>
      <c r="S1164" s="65" t="s">
        <v>4004</v>
      </c>
      <c r="T1164" s="65" t="s">
        <v>4002</v>
      </c>
      <c r="U1164" s="70" t="s">
        <v>4005</v>
      </c>
      <c r="V1164" s="71" t="s">
        <v>4082</v>
      </c>
      <c r="W1164" s="72" t="s">
        <v>4082</v>
      </c>
      <c r="X1164" s="73">
        <v>43050</v>
      </c>
      <c r="Y1164" s="74">
        <v>2017060093032</v>
      </c>
      <c r="Z1164" s="74" t="s">
        <v>4082</v>
      </c>
      <c r="AA1164" s="75">
        <f t="shared" ref="AA1164:AA1227" si="18">+IF(AND(W1164="",X1164="",Y1164="",Z1164=""),"",IF(AND(W1164&lt;&gt;"",X1164="",Y1164="",Z1164=""),0%,IF(AND(W1164&lt;&gt;"",X1164&lt;&gt;"",Y1164="",Z1164=""),33%,IF(AND(W1164&lt;&gt;"",X1164&lt;&gt;"",Y1164&lt;&gt;"",Z1164=""),66%,IF(AND(W1164&lt;&gt;"",X1164&lt;&gt;"",Y1164&lt;&gt;"",Z1164&lt;&gt;""),100%,"Información incompleta")))))</f>
        <v>1</v>
      </c>
      <c r="AB1164" s="70" t="s">
        <v>4083</v>
      </c>
      <c r="AC1164" s="70" t="s">
        <v>61</v>
      </c>
      <c r="AD1164" s="70" t="s">
        <v>68</v>
      </c>
      <c r="AE1164" s="70" t="s">
        <v>4008</v>
      </c>
      <c r="AF1164" s="76" t="s">
        <v>63</v>
      </c>
      <c r="AG1164" s="65" t="s">
        <v>648</v>
      </c>
    </row>
    <row r="1165" spans="1:33" s="78" customFormat="1" ht="50.25" customHeight="1" x14ac:dyDescent="0.25">
      <c r="A1165" s="61" t="s">
        <v>3995</v>
      </c>
      <c r="B1165" s="62">
        <v>50193000</v>
      </c>
      <c r="C1165" s="63" t="s">
        <v>4084</v>
      </c>
      <c r="D1165" s="64">
        <v>43049</v>
      </c>
      <c r="E1165" s="65" t="s">
        <v>852</v>
      </c>
      <c r="F1165" s="66" t="s">
        <v>2584</v>
      </c>
      <c r="G1165" s="65" t="s">
        <v>241</v>
      </c>
      <c r="H1165" s="67">
        <v>1406044851</v>
      </c>
      <c r="I1165" s="67">
        <v>1406044851</v>
      </c>
      <c r="J1165" s="66" t="s">
        <v>49</v>
      </c>
      <c r="K1165" s="66" t="s">
        <v>3997</v>
      </c>
      <c r="L1165" s="62" t="s">
        <v>3998</v>
      </c>
      <c r="M1165" s="62" t="s">
        <v>3999</v>
      </c>
      <c r="N1165" s="68">
        <v>3835465</v>
      </c>
      <c r="O1165" s="69" t="s">
        <v>4000</v>
      </c>
      <c r="P1165" s="65" t="s">
        <v>4001</v>
      </c>
      <c r="Q1165" s="65" t="s">
        <v>4002</v>
      </c>
      <c r="R1165" s="65" t="s">
        <v>4003</v>
      </c>
      <c r="S1165" s="65" t="s">
        <v>4004</v>
      </c>
      <c r="T1165" s="65" t="s">
        <v>4002</v>
      </c>
      <c r="U1165" s="70" t="s">
        <v>4005</v>
      </c>
      <c r="V1165" s="71" t="s">
        <v>4085</v>
      </c>
      <c r="W1165" s="72" t="s">
        <v>4085</v>
      </c>
      <c r="X1165" s="73">
        <v>43050</v>
      </c>
      <c r="Y1165" s="74">
        <v>2017060093032</v>
      </c>
      <c r="Z1165" s="74" t="s">
        <v>4085</v>
      </c>
      <c r="AA1165" s="75">
        <f t="shared" si="18"/>
        <v>1</v>
      </c>
      <c r="AB1165" s="70" t="s">
        <v>4086</v>
      </c>
      <c r="AC1165" s="70" t="s">
        <v>61</v>
      </c>
      <c r="AD1165" s="70" t="s">
        <v>68</v>
      </c>
      <c r="AE1165" s="70" t="s">
        <v>4008</v>
      </c>
      <c r="AF1165" s="76" t="s">
        <v>63</v>
      </c>
      <c r="AG1165" s="65" t="s">
        <v>648</v>
      </c>
    </row>
    <row r="1166" spans="1:33" s="78" customFormat="1" ht="50.25" customHeight="1" x14ac:dyDescent="0.25">
      <c r="A1166" s="61" t="s">
        <v>3995</v>
      </c>
      <c r="B1166" s="62">
        <v>50193000</v>
      </c>
      <c r="C1166" s="63" t="s">
        <v>4087</v>
      </c>
      <c r="D1166" s="64">
        <v>43049</v>
      </c>
      <c r="E1166" s="65" t="s">
        <v>852</v>
      </c>
      <c r="F1166" s="66" t="s">
        <v>2584</v>
      </c>
      <c r="G1166" s="65" t="s">
        <v>241</v>
      </c>
      <c r="H1166" s="67">
        <v>757479836</v>
      </c>
      <c r="I1166" s="67">
        <v>757479836</v>
      </c>
      <c r="J1166" s="66" t="s">
        <v>49</v>
      </c>
      <c r="K1166" s="66" t="s">
        <v>3997</v>
      </c>
      <c r="L1166" s="62" t="s">
        <v>3998</v>
      </c>
      <c r="M1166" s="62" t="s">
        <v>3999</v>
      </c>
      <c r="N1166" s="68">
        <v>3835465</v>
      </c>
      <c r="O1166" s="69" t="s">
        <v>4000</v>
      </c>
      <c r="P1166" s="65" t="s">
        <v>4001</v>
      </c>
      <c r="Q1166" s="65" t="s">
        <v>4002</v>
      </c>
      <c r="R1166" s="65" t="s">
        <v>4003</v>
      </c>
      <c r="S1166" s="65" t="s">
        <v>4004</v>
      </c>
      <c r="T1166" s="65" t="s">
        <v>4002</v>
      </c>
      <c r="U1166" s="70" t="s">
        <v>4005</v>
      </c>
      <c r="V1166" s="71" t="s">
        <v>4088</v>
      </c>
      <c r="W1166" s="72" t="s">
        <v>4088</v>
      </c>
      <c r="X1166" s="73">
        <v>43050</v>
      </c>
      <c r="Y1166" s="74">
        <v>2017060093032</v>
      </c>
      <c r="Z1166" s="74" t="s">
        <v>4088</v>
      </c>
      <c r="AA1166" s="75">
        <f t="shared" si="18"/>
        <v>1</v>
      </c>
      <c r="AB1166" s="70" t="s">
        <v>4089</v>
      </c>
      <c r="AC1166" s="70" t="s">
        <v>61</v>
      </c>
      <c r="AD1166" s="70" t="s">
        <v>68</v>
      </c>
      <c r="AE1166" s="70" t="s">
        <v>4008</v>
      </c>
      <c r="AF1166" s="76" t="s">
        <v>63</v>
      </c>
      <c r="AG1166" s="65" t="s">
        <v>648</v>
      </c>
    </row>
    <row r="1167" spans="1:33" s="78" customFormat="1" ht="50.25" customHeight="1" x14ac:dyDescent="0.25">
      <c r="A1167" s="61" t="s">
        <v>3995</v>
      </c>
      <c r="B1167" s="62">
        <v>50193000</v>
      </c>
      <c r="C1167" s="63" t="s">
        <v>4090</v>
      </c>
      <c r="D1167" s="64">
        <v>43049</v>
      </c>
      <c r="E1167" s="65" t="s">
        <v>852</v>
      </c>
      <c r="F1167" s="66" t="s">
        <v>2584</v>
      </c>
      <c r="G1167" s="65" t="s">
        <v>241</v>
      </c>
      <c r="H1167" s="67">
        <v>42889687</v>
      </c>
      <c r="I1167" s="67">
        <v>42889687</v>
      </c>
      <c r="J1167" s="66" t="s">
        <v>49</v>
      </c>
      <c r="K1167" s="66" t="s">
        <v>3997</v>
      </c>
      <c r="L1167" s="62" t="s">
        <v>3998</v>
      </c>
      <c r="M1167" s="62" t="s">
        <v>3999</v>
      </c>
      <c r="N1167" s="68">
        <v>3835465</v>
      </c>
      <c r="O1167" s="69" t="s">
        <v>4000</v>
      </c>
      <c r="P1167" s="65" t="s">
        <v>4001</v>
      </c>
      <c r="Q1167" s="65" t="s">
        <v>4002</v>
      </c>
      <c r="R1167" s="65" t="s">
        <v>4003</v>
      </c>
      <c r="S1167" s="65" t="s">
        <v>4004</v>
      </c>
      <c r="T1167" s="65" t="s">
        <v>4002</v>
      </c>
      <c r="U1167" s="70" t="s">
        <v>4005</v>
      </c>
      <c r="V1167" s="71" t="s">
        <v>4091</v>
      </c>
      <c r="W1167" s="72" t="s">
        <v>4091</v>
      </c>
      <c r="X1167" s="73">
        <v>43050</v>
      </c>
      <c r="Y1167" s="74">
        <v>2017060093032</v>
      </c>
      <c r="Z1167" s="74" t="s">
        <v>4091</v>
      </c>
      <c r="AA1167" s="75">
        <f t="shared" si="18"/>
        <v>1</v>
      </c>
      <c r="AB1167" s="70" t="s">
        <v>4092</v>
      </c>
      <c r="AC1167" s="70" t="s">
        <v>61</v>
      </c>
      <c r="AD1167" s="70" t="s">
        <v>68</v>
      </c>
      <c r="AE1167" s="70" t="s">
        <v>4008</v>
      </c>
      <c r="AF1167" s="76" t="s">
        <v>63</v>
      </c>
      <c r="AG1167" s="65" t="s">
        <v>648</v>
      </c>
    </row>
    <row r="1168" spans="1:33" s="78" customFormat="1" ht="50.25" customHeight="1" x14ac:dyDescent="0.25">
      <c r="A1168" s="61" t="s">
        <v>3995</v>
      </c>
      <c r="B1168" s="62">
        <v>50193000</v>
      </c>
      <c r="C1168" s="63" t="s">
        <v>4093</v>
      </c>
      <c r="D1168" s="64">
        <v>43049</v>
      </c>
      <c r="E1168" s="65" t="s">
        <v>852</v>
      </c>
      <c r="F1168" s="66" t="s">
        <v>2584</v>
      </c>
      <c r="G1168" s="65" t="s">
        <v>241</v>
      </c>
      <c r="H1168" s="67">
        <v>1233360000</v>
      </c>
      <c r="I1168" s="67">
        <v>1233360000</v>
      </c>
      <c r="J1168" s="66" t="s">
        <v>49</v>
      </c>
      <c r="K1168" s="66" t="s">
        <v>3997</v>
      </c>
      <c r="L1168" s="62" t="s">
        <v>3998</v>
      </c>
      <c r="M1168" s="62" t="s">
        <v>3999</v>
      </c>
      <c r="N1168" s="68">
        <v>3835465</v>
      </c>
      <c r="O1168" s="69" t="s">
        <v>4000</v>
      </c>
      <c r="P1168" s="65" t="s">
        <v>4001</v>
      </c>
      <c r="Q1168" s="65" t="s">
        <v>4002</v>
      </c>
      <c r="R1168" s="65" t="s">
        <v>4003</v>
      </c>
      <c r="S1168" s="65" t="s">
        <v>4004</v>
      </c>
      <c r="T1168" s="65" t="s">
        <v>4002</v>
      </c>
      <c r="U1168" s="70" t="s">
        <v>4005</v>
      </c>
      <c r="V1168" s="71" t="s">
        <v>4094</v>
      </c>
      <c r="W1168" s="72" t="s">
        <v>4094</v>
      </c>
      <c r="X1168" s="73">
        <v>43050</v>
      </c>
      <c r="Y1168" s="74">
        <v>2017060093032</v>
      </c>
      <c r="Z1168" s="74" t="s">
        <v>4094</v>
      </c>
      <c r="AA1168" s="75">
        <f t="shared" si="18"/>
        <v>1</v>
      </c>
      <c r="AB1168" s="70" t="s">
        <v>4095</v>
      </c>
      <c r="AC1168" s="70" t="s">
        <v>61</v>
      </c>
      <c r="AD1168" s="70" t="s">
        <v>68</v>
      </c>
      <c r="AE1168" s="70" t="s">
        <v>4008</v>
      </c>
      <c r="AF1168" s="76" t="s">
        <v>63</v>
      </c>
      <c r="AG1168" s="65" t="s">
        <v>648</v>
      </c>
    </row>
    <row r="1169" spans="1:33" s="78" customFormat="1" ht="50.25" customHeight="1" x14ac:dyDescent="0.25">
      <c r="A1169" s="61" t="s">
        <v>3995</v>
      </c>
      <c r="B1169" s="62">
        <v>50193000</v>
      </c>
      <c r="C1169" s="63" t="s">
        <v>4096</v>
      </c>
      <c r="D1169" s="64">
        <v>43049</v>
      </c>
      <c r="E1169" s="65" t="s">
        <v>852</v>
      </c>
      <c r="F1169" s="66" t="s">
        <v>2584</v>
      </c>
      <c r="G1169" s="65" t="s">
        <v>241</v>
      </c>
      <c r="H1169" s="67">
        <v>1160939487</v>
      </c>
      <c r="I1169" s="67">
        <v>1160939487</v>
      </c>
      <c r="J1169" s="66" t="s">
        <v>49</v>
      </c>
      <c r="K1169" s="66" t="s">
        <v>3997</v>
      </c>
      <c r="L1169" s="62" t="s">
        <v>3998</v>
      </c>
      <c r="M1169" s="62" t="s">
        <v>3999</v>
      </c>
      <c r="N1169" s="68">
        <v>3835465</v>
      </c>
      <c r="O1169" s="69" t="s">
        <v>4000</v>
      </c>
      <c r="P1169" s="65" t="s">
        <v>4001</v>
      </c>
      <c r="Q1169" s="65" t="s">
        <v>4002</v>
      </c>
      <c r="R1169" s="65" t="s">
        <v>4003</v>
      </c>
      <c r="S1169" s="65" t="s">
        <v>4004</v>
      </c>
      <c r="T1169" s="65" t="s">
        <v>4002</v>
      </c>
      <c r="U1169" s="70" t="s">
        <v>4005</v>
      </c>
      <c r="V1169" s="71" t="s">
        <v>4097</v>
      </c>
      <c r="W1169" s="72" t="s">
        <v>4097</v>
      </c>
      <c r="X1169" s="73">
        <v>43050</v>
      </c>
      <c r="Y1169" s="74">
        <v>2017060093032</v>
      </c>
      <c r="Z1169" s="74" t="s">
        <v>4097</v>
      </c>
      <c r="AA1169" s="75">
        <f t="shared" si="18"/>
        <v>1</v>
      </c>
      <c r="AB1169" s="70" t="s">
        <v>4098</v>
      </c>
      <c r="AC1169" s="70" t="s">
        <v>61</v>
      </c>
      <c r="AD1169" s="70" t="s">
        <v>68</v>
      </c>
      <c r="AE1169" s="70" t="s">
        <v>4008</v>
      </c>
      <c r="AF1169" s="76" t="s">
        <v>63</v>
      </c>
      <c r="AG1169" s="65" t="s">
        <v>648</v>
      </c>
    </row>
    <row r="1170" spans="1:33" s="78" customFormat="1" ht="50.25" customHeight="1" x14ac:dyDescent="0.25">
      <c r="A1170" s="61" t="s">
        <v>3995</v>
      </c>
      <c r="B1170" s="62">
        <v>50193000</v>
      </c>
      <c r="C1170" s="63" t="s">
        <v>4099</v>
      </c>
      <c r="D1170" s="64">
        <v>43049</v>
      </c>
      <c r="E1170" s="65" t="s">
        <v>852</v>
      </c>
      <c r="F1170" s="66" t="s">
        <v>2584</v>
      </c>
      <c r="G1170" s="65" t="s">
        <v>241</v>
      </c>
      <c r="H1170" s="67">
        <v>74731836</v>
      </c>
      <c r="I1170" s="67">
        <v>74731836</v>
      </c>
      <c r="J1170" s="66" t="s">
        <v>49</v>
      </c>
      <c r="K1170" s="66" t="s">
        <v>3997</v>
      </c>
      <c r="L1170" s="62" t="s">
        <v>3998</v>
      </c>
      <c r="M1170" s="62" t="s">
        <v>3999</v>
      </c>
      <c r="N1170" s="68">
        <v>3835465</v>
      </c>
      <c r="O1170" s="69" t="s">
        <v>4000</v>
      </c>
      <c r="P1170" s="65" t="s">
        <v>4001</v>
      </c>
      <c r="Q1170" s="65" t="s">
        <v>4002</v>
      </c>
      <c r="R1170" s="65" t="s">
        <v>4003</v>
      </c>
      <c r="S1170" s="65" t="s">
        <v>4004</v>
      </c>
      <c r="T1170" s="65" t="s">
        <v>4002</v>
      </c>
      <c r="U1170" s="70" t="s">
        <v>4005</v>
      </c>
      <c r="V1170" s="71" t="s">
        <v>4100</v>
      </c>
      <c r="W1170" s="72" t="s">
        <v>4100</v>
      </c>
      <c r="X1170" s="73">
        <v>43050</v>
      </c>
      <c r="Y1170" s="74">
        <v>2017060093032</v>
      </c>
      <c r="Z1170" s="74" t="s">
        <v>4100</v>
      </c>
      <c r="AA1170" s="75">
        <f t="shared" si="18"/>
        <v>1</v>
      </c>
      <c r="AB1170" s="70" t="s">
        <v>4101</v>
      </c>
      <c r="AC1170" s="70" t="s">
        <v>61</v>
      </c>
      <c r="AD1170" s="70" t="s">
        <v>68</v>
      </c>
      <c r="AE1170" s="70" t="s">
        <v>4008</v>
      </c>
      <c r="AF1170" s="76" t="s">
        <v>63</v>
      </c>
      <c r="AG1170" s="65" t="s">
        <v>648</v>
      </c>
    </row>
    <row r="1171" spans="1:33" s="78" customFormat="1" ht="50.25" customHeight="1" x14ac:dyDescent="0.25">
      <c r="A1171" s="61" t="s">
        <v>3995</v>
      </c>
      <c r="B1171" s="62">
        <v>50193000</v>
      </c>
      <c r="C1171" s="63" t="s">
        <v>4102</v>
      </c>
      <c r="D1171" s="64">
        <v>43049</v>
      </c>
      <c r="E1171" s="65" t="s">
        <v>852</v>
      </c>
      <c r="F1171" s="66" t="s">
        <v>2584</v>
      </c>
      <c r="G1171" s="65" t="s">
        <v>241</v>
      </c>
      <c r="H1171" s="67">
        <v>217197373</v>
      </c>
      <c r="I1171" s="67">
        <v>217197373</v>
      </c>
      <c r="J1171" s="66" t="s">
        <v>49</v>
      </c>
      <c r="K1171" s="66" t="s">
        <v>3997</v>
      </c>
      <c r="L1171" s="62" t="s">
        <v>3998</v>
      </c>
      <c r="M1171" s="62" t="s">
        <v>3999</v>
      </c>
      <c r="N1171" s="68">
        <v>3835465</v>
      </c>
      <c r="O1171" s="69" t="s">
        <v>4000</v>
      </c>
      <c r="P1171" s="65" t="s">
        <v>4001</v>
      </c>
      <c r="Q1171" s="65" t="s">
        <v>4002</v>
      </c>
      <c r="R1171" s="65" t="s">
        <v>4003</v>
      </c>
      <c r="S1171" s="65" t="s">
        <v>4004</v>
      </c>
      <c r="T1171" s="65" t="s">
        <v>4002</v>
      </c>
      <c r="U1171" s="70" t="s">
        <v>4005</v>
      </c>
      <c r="V1171" s="71" t="s">
        <v>4103</v>
      </c>
      <c r="W1171" s="72" t="s">
        <v>4103</v>
      </c>
      <c r="X1171" s="73">
        <v>43050</v>
      </c>
      <c r="Y1171" s="74">
        <v>2017060093032</v>
      </c>
      <c r="Z1171" s="74" t="s">
        <v>4103</v>
      </c>
      <c r="AA1171" s="75">
        <f t="shared" si="18"/>
        <v>1</v>
      </c>
      <c r="AB1171" s="70" t="s">
        <v>4104</v>
      </c>
      <c r="AC1171" s="70" t="s">
        <v>61</v>
      </c>
      <c r="AD1171" s="70" t="s">
        <v>68</v>
      </c>
      <c r="AE1171" s="70" t="s">
        <v>4008</v>
      </c>
      <c r="AF1171" s="76" t="s">
        <v>63</v>
      </c>
      <c r="AG1171" s="65" t="s">
        <v>648</v>
      </c>
    </row>
    <row r="1172" spans="1:33" s="78" customFormat="1" ht="50.25" customHeight="1" x14ac:dyDescent="0.25">
      <c r="A1172" s="61" t="s">
        <v>3995</v>
      </c>
      <c r="B1172" s="62">
        <v>50193000</v>
      </c>
      <c r="C1172" s="63" t="s">
        <v>4105</v>
      </c>
      <c r="D1172" s="64">
        <v>43049</v>
      </c>
      <c r="E1172" s="65" t="s">
        <v>852</v>
      </c>
      <c r="F1172" s="66" t="s">
        <v>2584</v>
      </c>
      <c r="G1172" s="65" t="s">
        <v>241</v>
      </c>
      <c r="H1172" s="67">
        <v>379260000</v>
      </c>
      <c r="I1172" s="67">
        <v>379260000</v>
      </c>
      <c r="J1172" s="66" t="s">
        <v>49</v>
      </c>
      <c r="K1172" s="66" t="s">
        <v>3997</v>
      </c>
      <c r="L1172" s="62" t="s">
        <v>3998</v>
      </c>
      <c r="M1172" s="62" t="s">
        <v>3999</v>
      </c>
      <c r="N1172" s="68">
        <v>3835465</v>
      </c>
      <c r="O1172" s="69" t="s">
        <v>4000</v>
      </c>
      <c r="P1172" s="65" t="s">
        <v>4001</v>
      </c>
      <c r="Q1172" s="65" t="s">
        <v>4002</v>
      </c>
      <c r="R1172" s="65" t="s">
        <v>4003</v>
      </c>
      <c r="S1172" s="65" t="s">
        <v>4004</v>
      </c>
      <c r="T1172" s="65" t="s">
        <v>4002</v>
      </c>
      <c r="U1172" s="70" t="s">
        <v>4005</v>
      </c>
      <c r="V1172" s="71" t="s">
        <v>4106</v>
      </c>
      <c r="W1172" s="72" t="s">
        <v>4106</v>
      </c>
      <c r="X1172" s="73">
        <v>43050</v>
      </c>
      <c r="Y1172" s="74">
        <v>2017060093032</v>
      </c>
      <c r="Z1172" s="74" t="s">
        <v>4106</v>
      </c>
      <c r="AA1172" s="75">
        <f t="shared" si="18"/>
        <v>1</v>
      </c>
      <c r="AB1172" s="70" t="s">
        <v>4107</v>
      </c>
      <c r="AC1172" s="70" t="s">
        <v>61</v>
      </c>
      <c r="AD1172" s="70" t="s">
        <v>68</v>
      </c>
      <c r="AE1172" s="70" t="s">
        <v>4008</v>
      </c>
      <c r="AF1172" s="76" t="s">
        <v>63</v>
      </c>
      <c r="AG1172" s="65" t="s">
        <v>648</v>
      </c>
    </row>
    <row r="1173" spans="1:33" s="78" customFormat="1" ht="50.25" customHeight="1" x14ac:dyDescent="0.25">
      <c r="A1173" s="61" t="s">
        <v>3995</v>
      </c>
      <c r="B1173" s="62">
        <v>50193000</v>
      </c>
      <c r="C1173" s="63" t="s">
        <v>4108</v>
      </c>
      <c r="D1173" s="64">
        <v>43049</v>
      </c>
      <c r="E1173" s="65" t="s">
        <v>852</v>
      </c>
      <c r="F1173" s="66" t="s">
        <v>2584</v>
      </c>
      <c r="G1173" s="65" t="s">
        <v>241</v>
      </c>
      <c r="H1173" s="67">
        <v>107540000</v>
      </c>
      <c r="I1173" s="67">
        <v>107540000</v>
      </c>
      <c r="J1173" s="66" t="s">
        <v>49</v>
      </c>
      <c r="K1173" s="66" t="s">
        <v>3997</v>
      </c>
      <c r="L1173" s="62" t="s">
        <v>3998</v>
      </c>
      <c r="M1173" s="62" t="s">
        <v>3999</v>
      </c>
      <c r="N1173" s="68">
        <v>3835465</v>
      </c>
      <c r="O1173" s="69" t="s">
        <v>4000</v>
      </c>
      <c r="P1173" s="65" t="s">
        <v>4001</v>
      </c>
      <c r="Q1173" s="65" t="s">
        <v>4002</v>
      </c>
      <c r="R1173" s="65" t="s">
        <v>4003</v>
      </c>
      <c r="S1173" s="65" t="s">
        <v>4004</v>
      </c>
      <c r="T1173" s="65" t="s">
        <v>4002</v>
      </c>
      <c r="U1173" s="70" t="s">
        <v>4005</v>
      </c>
      <c r="V1173" s="71" t="s">
        <v>4109</v>
      </c>
      <c r="W1173" s="72" t="s">
        <v>4109</v>
      </c>
      <c r="X1173" s="73">
        <v>43050</v>
      </c>
      <c r="Y1173" s="74">
        <v>2017060093032</v>
      </c>
      <c r="Z1173" s="74" t="s">
        <v>4109</v>
      </c>
      <c r="AA1173" s="75">
        <f t="shared" si="18"/>
        <v>1</v>
      </c>
      <c r="AB1173" s="70" t="s">
        <v>4110</v>
      </c>
      <c r="AC1173" s="70" t="s">
        <v>61</v>
      </c>
      <c r="AD1173" s="70" t="s">
        <v>68</v>
      </c>
      <c r="AE1173" s="70" t="s">
        <v>4008</v>
      </c>
      <c r="AF1173" s="76" t="s">
        <v>63</v>
      </c>
      <c r="AG1173" s="65" t="s">
        <v>648</v>
      </c>
    </row>
    <row r="1174" spans="1:33" s="78" customFormat="1" ht="50.25" customHeight="1" x14ac:dyDescent="0.25">
      <c r="A1174" s="61" t="s">
        <v>3995</v>
      </c>
      <c r="B1174" s="62">
        <v>50193000</v>
      </c>
      <c r="C1174" s="63" t="s">
        <v>4111</v>
      </c>
      <c r="D1174" s="64">
        <v>43049</v>
      </c>
      <c r="E1174" s="65" t="s">
        <v>231</v>
      </c>
      <c r="F1174" s="66" t="s">
        <v>2584</v>
      </c>
      <c r="G1174" s="65" t="s">
        <v>241</v>
      </c>
      <c r="H1174" s="67">
        <v>180249760</v>
      </c>
      <c r="I1174" s="67">
        <v>180249760</v>
      </c>
      <c r="J1174" s="66" t="s">
        <v>49</v>
      </c>
      <c r="K1174" s="66" t="s">
        <v>3997</v>
      </c>
      <c r="L1174" s="62" t="s">
        <v>3998</v>
      </c>
      <c r="M1174" s="62" t="s">
        <v>3999</v>
      </c>
      <c r="N1174" s="68">
        <v>3835465</v>
      </c>
      <c r="O1174" s="69" t="s">
        <v>4000</v>
      </c>
      <c r="P1174" s="65" t="s">
        <v>4001</v>
      </c>
      <c r="Q1174" s="65" t="s">
        <v>4002</v>
      </c>
      <c r="R1174" s="65" t="s">
        <v>4003</v>
      </c>
      <c r="S1174" s="65" t="s">
        <v>4004</v>
      </c>
      <c r="T1174" s="65" t="s">
        <v>4002</v>
      </c>
      <c r="U1174" s="70" t="s">
        <v>4005</v>
      </c>
      <c r="V1174" s="71" t="s">
        <v>4112</v>
      </c>
      <c r="W1174" s="72" t="s">
        <v>4112</v>
      </c>
      <c r="X1174" s="73">
        <v>43050</v>
      </c>
      <c r="Y1174" s="74">
        <v>2017060093032</v>
      </c>
      <c r="Z1174" s="74" t="s">
        <v>4112</v>
      </c>
      <c r="AA1174" s="75">
        <f t="shared" si="18"/>
        <v>1</v>
      </c>
      <c r="AB1174" s="70" t="s">
        <v>4113</v>
      </c>
      <c r="AC1174" s="70" t="s">
        <v>61</v>
      </c>
      <c r="AD1174" s="70" t="s">
        <v>68</v>
      </c>
      <c r="AE1174" s="70" t="s">
        <v>4008</v>
      </c>
      <c r="AF1174" s="76" t="s">
        <v>63</v>
      </c>
      <c r="AG1174" s="65" t="s">
        <v>648</v>
      </c>
    </row>
    <row r="1175" spans="1:33" s="78" customFormat="1" ht="50.25" customHeight="1" x14ac:dyDescent="0.25">
      <c r="A1175" s="61" t="s">
        <v>3995</v>
      </c>
      <c r="B1175" s="62">
        <v>50193000</v>
      </c>
      <c r="C1175" s="63" t="s">
        <v>4114</v>
      </c>
      <c r="D1175" s="64">
        <v>43049</v>
      </c>
      <c r="E1175" s="65" t="s">
        <v>231</v>
      </c>
      <c r="F1175" s="66" t="s">
        <v>2584</v>
      </c>
      <c r="G1175" s="65" t="s">
        <v>241</v>
      </c>
      <c r="H1175" s="67">
        <v>188828208</v>
      </c>
      <c r="I1175" s="67">
        <v>188828208</v>
      </c>
      <c r="J1175" s="66" t="s">
        <v>49</v>
      </c>
      <c r="K1175" s="66" t="s">
        <v>3997</v>
      </c>
      <c r="L1175" s="62" t="s">
        <v>3998</v>
      </c>
      <c r="M1175" s="62" t="s">
        <v>3999</v>
      </c>
      <c r="N1175" s="68">
        <v>3835465</v>
      </c>
      <c r="O1175" s="69" t="s">
        <v>4000</v>
      </c>
      <c r="P1175" s="65" t="s">
        <v>4001</v>
      </c>
      <c r="Q1175" s="65" t="s">
        <v>4002</v>
      </c>
      <c r="R1175" s="65" t="s">
        <v>4003</v>
      </c>
      <c r="S1175" s="65" t="s">
        <v>4004</v>
      </c>
      <c r="T1175" s="65" t="s">
        <v>4002</v>
      </c>
      <c r="U1175" s="70" t="s">
        <v>4005</v>
      </c>
      <c r="V1175" s="71" t="s">
        <v>4115</v>
      </c>
      <c r="W1175" s="72" t="s">
        <v>4115</v>
      </c>
      <c r="X1175" s="73">
        <v>43050</v>
      </c>
      <c r="Y1175" s="74">
        <v>2017060093032</v>
      </c>
      <c r="Z1175" s="74" t="s">
        <v>4115</v>
      </c>
      <c r="AA1175" s="75">
        <f t="shared" si="18"/>
        <v>1</v>
      </c>
      <c r="AB1175" s="70" t="s">
        <v>4116</v>
      </c>
      <c r="AC1175" s="70" t="s">
        <v>61</v>
      </c>
      <c r="AD1175" s="70" t="s">
        <v>68</v>
      </c>
      <c r="AE1175" s="70" t="s">
        <v>4008</v>
      </c>
      <c r="AF1175" s="76" t="s">
        <v>63</v>
      </c>
      <c r="AG1175" s="65" t="s">
        <v>648</v>
      </c>
    </row>
    <row r="1176" spans="1:33" s="78" customFormat="1" ht="50.25" customHeight="1" x14ac:dyDescent="0.25">
      <c r="A1176" s="61" t="s">
        <v>3995</v>
      </c>
      <c r="B1176" s="62">
        <v>50193000</v>
      </c>
      <c r="C1176" s="63" t="s">
        <v>4117</v>
      </c>
      <c r="D1176" s="64">
        <v>43049</v>
      </c>
      <c r="E1176" s="65" t="s">
        <v>231</v>
      </c>
      <c r="F1176" s="66" t="s">
        <v>2584</v>
      </c>
      <c r="G1176" s="65" t="s">
        <v>241</v>
      </c>
      <c r="H1176" s="67">
        <v>442026858</v>
      </c>
      <c r="I1176" s="67">
        <v>442026858</v>
      </c>
      <c r="J1176" s="66" t="s">
        <v>49</v>
      </c>
      <c r="K1176" s="66" t="s">
        <v>3997</v>
      </c>
      <c r="L1176" s="62" t="s">
        <v>3998</v>
      </c>
      <c r="M1176" s="62" t="s">
        <v>3999</v>
      </c>
      <c r="N1176" s="68">
        <v>3835465</v>
      </c>
      <c r="O1176" s="69" t="s">
        <v>4000</v>
      </c>
      <c r="P1176" s="65" t="s">
        <v>4001</v>
      </c>
      <c r="Q1176" s="65" t="s">
        <v>4002</v>
      </c>
      <c r="R1176" s="65" t="s">
        <v>4003</v>
      </c>
      <c r="S1176" s="65" t="s">
        <v>4004</v>
      </c>
      <c r="T1176" s="65" t="s">
        <v>4002</v>
      </c>
      <c r="U1176" s="70" t="s">
        <v>4005</v>
      </c>
      <c r="V1176" s="71" t="s">
        <v>4118</v>
      </c>
      <c r="W1176" s="72" t="s">
        <v>4118</v>
      </c>
      <c r="X1176" s="73">
        <v>43050</v>
      </c>
      <c r="Y1176" s="74">
        <v>2017060093032</v>
      </c>
      <c r="Z1176" s="74" t="s">
        <v>4118</v>
      </c>
      <c r="AA1176" s="75">
        <f t="shared" si="18"/>
        <v>1</v>
      </c>
      <c r="AB1176" s="70" t="s">
        <v>4119</v>
      </c>
      <c r="AC1176" s="70" t="s">
        <v>61</v>
      </c>
      <c r="AD1176" s="70" t="s">
        <v>68</v>
      </c>
      <c r="AE1176" s="70" t="s">
        <v>4008</v>
      </c>
      <c r="AF1176" s="76" t="s">
        <v>63</v>
      </c>
      <c r="AG1176" s="65" t="s">
        <v>648</v>
      </c>
    </row>
    <row r="1177" spans="1:33" s="78" customFormat="1" ht="50.25" customHeight="1" x14ac:dyDescent="0.25">
      <c r="A1177" s="61" t="s">
        <v>3995</v>
      </c>
      <c r="B1177" s="62">
        <v>50193000</v>
      </c>
      <c r="C1177" s="63" t="s">
        <v>4120</v>
      </c>
      <c r="D1177" s="64">
        <v>43049</v>
      </c>
      <c r="E1177" s="65" t="s">
        <v>852</v>
      </c>
      <c r="F1177" s="66" t="s">
        <v>2584</v>
      </c>
      <c r="G1177" s="65" t="s">
        <v>241</v>
      </c>
      <c r="H1177" s="67">
        <v>182093164</v>
      </c>
      <c r="I1177" s="67">
        <v>182093164</v>
      </c>
      <c r="J1177" s="66" t="s">
        <v>49</v>
      </c>
      <c r="K1177" s="66" t="s">
        <v>3997</v>
      </c>
      <c r="L1177" s="62" t="s">
        <v>3998</v>
      </c>
      <c r="M1177" s="62" t="s">
        <v>3999</v>
      </c>
      <c r="N1177" s="68">
        <v>3835465</v>
      </c>
      <c r="O1177" s="69" t="s">
        <v>4000</v>
      </c>
      <c r="P1177" s="65" t="s">
        <v>4001</v>
      </c>
      <c r="Q1177" s="65" t="s">
        <v>4002</v>
      </c>
      <c r="R1177" s="65" t="s">
        <v>4003</v>
      </c>
      <c r="S1177" s="65" t="s">
        <v>4004</v>
      </c>
      <c r="T1177" s="65" t="s">
        <v>4002</v>
      </c>
      <c r="U1177" s="70" t="s">
        <v>4005</v>
      </c>
      <c r="V1177" s="71" t="s">
        <v>4121</v>
      </c>
      <c r="W1177" s="72" t="s">
        <v>4121</v>
      </c>
      <c r="X1177" s="73">
        <v>43050</v>
      </c>
      <c r="Y1177" s="74">
        <v>2017060093032</v>
      </c>
      <c r="Z1177" s="74" t="s">
        <v>4121</v>
      </c>
      <c r="AA1177" s="75">
        <f t="shared" si="18"/>
        <v>1</v>
      </c>
      <c r="AB1177" s="70" t="s">
        <v>4122</v>
      </c>
      <c r="AC1177" s="70" t="s">
        <v>61</v>
      </c>
      <c r="AD1177" s="70" t="s">
        <v>68</v>
      </c>
      <c r="AE1177" s="70" t="s">
        <v>4008</v>
      </c>
      <c r="AF1177" s="76" t="s">
        <v>63</v>
      </c>
      <c r="AG1177" s="65" t="s">
        <v>648</v>
      </c>
    </row>
    <row r="1178" spans="1:33" s="78" customFormat="1" ht="50.25" customHeight="1" x14ac:dyDescent="0.25">
      <c r="A1178" s="61" t="s">
        <v>3995</v>
      </c>
      <c r="B1178" s="62">
        <v>50193000</v>
      </c>
      <c r="C1178" s="63" t="s">
        <v>4123</v>
      </c>
      <c r="D1178" s="64">
        <v>43049</v>
      </c>
      <c r="E1178" s="65" t="s">
        <v>231</v>
      </c>
      <c r="F1178" s="66" t="s">
        <v>2584</v>
      </c>
      <c r="G1178" s="65" t="s">
        <v>241</v>
      </c>
      <c r="H1178" s="67">
        <v>109410032</v>
      </c>
      <c r="I1178" s="67">
        <v>109410032</v>
      </c>
      <c r="J1178" s="66" t="s">
        <v>49</v>
      </c>
      <c r="K1178" s="66" t="s">
        <v>3997</v>
      </c>
      <c r="L1178" s="62" t="s">
        <v>3998</v>
      </c>
      <c r="M1178" s="62" t="s">
        <v>3999</v>
      </c>
      <c r="N1178" s="68">
        <v>3835465</v>
      </c>
      <c r="O1178" s="69" t="s">
        <v>4000</v>
      </c>
      <c r="P1178" s="65" t="s">
        <v>4001</v>
      </c>
      <c r="Q1178" s="65" t="s">
        <v>4002</v>
      </c>
      <c r="R1178" s="65" t="s">
        <v>4003</v>
      </c>
      <c r="S1178" s="65" t="s">
        <v>4004</v>
      </c>
      <c r="T1178" s="65" t="s">
        <v>4002</v>
      </c>
      <c r="U1178" s="70" t="s">
        <v>4005</v>
      </c>
      <c r="V1178" s="71" t="s">
        <v>4124</v>
      </c>
      <c r="W1178" s="72" t="s">
        <v>4124</v>
      </c>
      <c r="X1178" s="73">
        <v>43050</v>
      </c>
      <c r="Y1178" s="74">
        <v>2017060093032</v>
      </c>
      <c r="Z1178" s="74" t="s">
        <v>4124</v>
      </c>
      <c r="AA1178" s="75">
        <f t="shared" si="18"/>
        <v>1</v>
      </c>
      <c r="AB1178" s="70" t="s">
        <v>4125</v>
      </c>
      <c r="AC1178" s="70" t="s">
        <v>61</v>
      </c>
      <c r="AD1178" s="70" t="s">
        <v>68</v>
      </c>
      <c r="AE1178" s="70" t="s">
        <v>4008</v>
      </c>
      <c r="AF1178" s="76" t="s">
        <v>63</v>
      </c>
      <c r="AG1178" s="65" t="s">
        <v>648</v>
      </c>
    </row>
    <row r="1179" spans="1:33" s="78" customFormat="1" ht="50.25" customHeight="1" x14ac:dyDescent="0.25">
      <c r="A1179" s="61" t="s">
        <v>3995</v>
      </c>
      <c r="B1179" s="62">
        <v>50193000</v>
      </c>
      <c r="C1179" s="63" t="s">
        <v>4126</v>
      </c>
      <c r="D1179" s="64">
        <v>43049</v>
      </c>
      <c r="E1179" s="65" t="s">
        <v>852</v>
      </c>
      <c r="F1179" s="66" t="s">
        <v>2584</v>
      </c>
      <c r="G1179" s="65" t="s">
        <v>241</v>
      </c>
      <c r="H1179" s="67">
        <v>1104870000</v>
      </c>
      <c r="I1179" s="67">
        <v>1104870000</v>
      </c>
      <c r="J1179" s="66" t="s">
        <v>49</v>
      </c>
      <c r="K1179" s="66" t="s">
        <v>3997</v>
      </c>
      <c r="L1179" s="62" t="s">
        <v>3998</v>
      </c>
      <c r="M1179" s="62" t="s">
        <v>3999</v>
      </c>
      <c r="N1179" s="68">
        <v>3835465</v>
      </c>
      <c r="O1179" s="69" t="s">
        <v>4000</v>
      </c>
      <c r="P1179" s="65" t="s">
        <v>4001</v>
      </c>
      <c r="Q1179" s="65" t="s">
        <v>4002</v>
      </c>
      <c r="R1179" s="65" t="s">
        <v>4003</v>
      </c>
      <c r="S1179" s="65" t="s">
        <v>4004</v>
      </c>
      <c r="T1179" s="65" t="s">
        <v>4002</v>
      </c>
      <c r="U1179" s="70" t="s">
        <v>4005</v>
      </c>
      <c r="V1179" s="71" t="s">
        <v>4127</v>
      </c>
      <c r="W1179" s="72" t="s">
        <v>4127</v>
      </c>
      <c r="X1179" s="73">
        <v>43050</v>
      </c>
      <c r="Y1179" s="74">
        <v>2017060093032</v>
      </c>
      <c r="Z1179" s="74" t="s">
        <v>4127</v>
      </c>
      <c r="AA1179" s="75">
        <f t="shared" si="18"/>
        <v>1</v>
      </c>
      <c r="AB1179" s="70" t="s">
        <v>4128</v>
      </c>
      <c r="AC1179" s="70" t="s">
        <v>61</v>
      </c>
      <c r="AD1179" s="70" t="s">
        <v>68</v>
      </c>
      <c r="AE1179" s="70" t="s">
        <v>4008</v>
      </c>
      <c r="AF1179" s="76" t="s">
        <v>63</v>
      </c>
      <c r="AG1179" s="65" t="s">
        <v>648</v>
      </c>
    </row>
    <row r="1180" spans="1:33" s="78" customFormat="1" ht="50.25" customHeight="1" x14ac:dyDescent="0.25">
      <c r="A1180" s="61" t="s">
        <v>3995</v>
      </c>
      <c r="B1180" s="62">
        <v>50193000</v>
      </c>
      <c r="C1180" s="63" t="s">
        <v>4129</v>
      </c>
      <c r="D1180" s="64">
        <v>43049</v>
      </c>
      <c r="E1180" s="65" t="s">
        <v>852</v>
      </c>
      <c r="F1180" s="66" t="s">
        <v>2584</v>
      </c>
      <c r="G1180" s="65" t="s">
        <v>241</v>
      </c>
      <c r="H1180" s="67">
        <v>253701110</v>
      </c>
      <c r="I1180" s="67">
        <v>253701110</v>
      </c>
      <c r="J1180" s="66" t="s">
        <v>49</v>
      </c>
      <c r="K1180" s="66" t="s">
        <v>3997</v>
      </c>
      <c r="L1180" s="62" t="s">
        <v>3998</v>
      </c>
      <c r="M1180" s="62" t="s">
        <v>3999</v>
      </c>
      <c r="N1180" s="68">
        <v>3835465</v>
      </c>
      <c r="O1180" s="69" t="s">
        <v>4000</v>
      </c>
      <c r="P1180" s="65" t="s">
        <v>4001</v>
      </c>
      <c r="Q1180" s="65" t="s">
        <v>4002</v>
      </c>
      <c r="R1180" s="65" t="s">
        <v>4003</v>
      </c>
      <c r="S1180" s="65" t="s">
        <v>4004</v>
      </c>
      <c r="T1180" s="65" t="s">
        <v>4002</v>
      </c>
      <c r="U1180" s="70" t="s">
        <v>4005</v>
      </c>
      <c r="V1180" s="71" t="s">
        <v>4130</v>
      </c>
      <c r="W1180" s="72" t="s">
        <v>4130</v>
      </c>
      <c r="X1180" s="73">
        <v>43050</v>
      </c>
      <c r="Y1180" s="74">
        <v>2017060093032</v>
      </c>
      <c r="Z1180" s="74" t="s">
        <v>4130</v>
      </c>
      <c r="AA1180" s="75">
        <f t="shared" si="18"/>
        <v>1</v>
      </c>
      <c r="AB1180" s="70" t="s">
        <v>4131</v>
      </c>
      <c r="AC1180" s="70" t="s">
        <v>61</v>
      </c>
      <c r="AD1180" s="70" t="s">
        <v>68</v>
      </c>
      <c r="AE1180" s="70" t="s">
        <v>4008</v>
      </c>
      <c r="AF1180" s="76" t="s">
        <v>63</v>
      </c>
      <c r="AG1180" s="65" t="s">
        <v>648</v>
      </c>
    </row>
    <row r="1181" spans="1:33" s="78" customFormat="1" ht="50.25" customHeight="1" x14ac:dyDescent="0.25">
      <c r="A1181" s="61" t="s">
        <v>3995</v>
      </c>
      <c r="B1181" s="62">
        <v>50193000</v>
      </c>
      <c r="C1181" s="63" t="s">
        <v>4132</v>
      </c>
      <c r="D1181" s="64">
        <v>43049</v>
      </c>
      <c r="E1181" s="65" t="s">
        <v>852</v>
      </c>
      <c r="F1181" s="66" t="s">
        <v>2584</v>
      </c>
      <c r="G1181" s="65" t="s">
        <v>241</v>
      </c>
      <c r="H1181" s="67">
        <v>588230242</v>
      </c>
      <c r="I1181" s="67">
        <v>588230242</v>
      </c>
      <c r="J1181" s="66" t="s">
        <v>49</v>
      </c>
      <c r="K1181" s="66" t="s">
        <v>3997</v>
      </c>
      <c r="L1181" s="62" t="s">
        <v>3998</v>
      </c>
      <c r="M1181" s="62" t="s">
        <v>3999</v>
      </c>
      <c r="N1181" s="68">
        <v>3835465</v>
      </c>
      <c r="O1181" s="69" t="s">
        <v>4000</v>
      </c>
      <c r="P1181" s="65" t="s">
        <v>4001</v>
      </c>
      <c r="Q1181" s="65" t="s">
        <v>4002</v>
      </c>
      <c r="R1181" s="65" t="s">
        <v>4003</v>
      </c>
      <c r="S1181" s="65" t="s">
        <v>4004</v>
      </c>
      <c r="T1181" s="65" t="s">
        <v>4002</v>
      </c>
      <c r="U1181" s="70" t="s">
        <v>4005</v>
      </c>
      <c r="V1181" s="71" t="s">
        <v>4133</v>
      </c>
      <c r="W1181" s="72" t="s">
        <v>4133</v>
      </c>
      <c r="X1181" s="73">
        <v>43050</v>
      </c>
      <c r="Y1181" s="74">
        <v>2017060093032</v>
      </c>
      <c r="Z1181" s="74" t="s">
        <v>4133</v>
      </c>
      <c r="AA1181" s="75">
        <f t="shared" si="18"/>
        <v>1</v>
      </c>
      <c r="AB1181" s="70" t="s">
        <v>4134</v>
      </c>
      <c r="AC1181" s="70" t="s">
        <v>61</v>
      </c>
      <c r="AD1181" s="70" t="s">
        <v>68</v>
      </c>
      <c r="AE1181" s="70" t="s">
        <v>4008</v>
      </c>
      <c r="AF1181" s="76" t="s">
        <v>63</v>
      </c>
      <c r="AG1181" s="65" t="s">
        <v>648</v>
      </c>
    </row>
    <row r="1182" spans="1:33" s="78" customFormat="1" ht="50.25" customHeight="1" x14ac:dyDescent="0.25">
      <c r="A1182" s="61" t="s">
        <v>3995</v>
      </c>
      <c r="B1182" s="62">
        <v>50193000</v>
      </c>
      <c r="C1182" s="63" t="s">
        <v>4135</v>
      </c>
      <c r="D1182" s="64">
        <v>43049</v>
      </c>
      <c r="E1182" s="65" t="s">
        <v>231</v>
      </c>
      <c r="F1182" s="66" t="s">
        <v>2584</v>
      </c>
      <c r="G1182" s="65" t="s">
        <v>241</v>
      </c>
      <c r="H1182" s="67">
        <v>210473130</v>
      </c>
      <c r="I1182" s="67">
        <v>210473130</v>
      </c>
      <c r="J1182" s="66" t="s">
        <v>49</v>
      </c>
      <c r="K1182" s="66" t="s">
        <v>3997</v>
      </c>
      <c r="L1182" s="62" t="s">
        <v>3998</v>
      </c>
      <c r="M1182" s="62" t="s">
        <v>3999</v>
      </c>
      <c r="N1182" s="68">
        <v>3835465</v>
      </c>
      <c r="O1182" s="69" t="s">
        <v>4000</v>
      </c>
      <c r="P1182" s="65" t="s">
        <v>4001</v>
      </c>
      <c r="Q1182" s="65" t="s">
        <v>4002</v>
      </c>
      <c r="R1182" s="65" t="s">
        <v>4003</v>
      </c>
      <c r="S1182" s="65" t="s">
        <v>4004</v>
      </c>
      <c r="T1182" s="65" t="s">
        <v>4002</v>
      </c>
      <c r="U1182" s="70" t="s">
        <v>4005</v>
      </c>
      <c r="V1182" s="71" t="s">
        <v>4136</v>
      </c>
      <c r="W1182" s="72" t="s">
        <v>4136</v>
      </c>
      <c r="X1182" s="73">
        <v>43050</v>
      </c>
      <c r="Y1182" s="74">
        <v>2017060093032</v>
      </c>
      <c r="Z1182" s="74" t="s">
        <v>4136</v>
      </c>
      <c r="AA1182" s="75">
        <f t="shared" si="18"/>
        <v>1</v>
      </c>
      <c r="AB1182" s="70" t="s">
        <v>4137</v>
      </c>
      <c r="AC1182" s="70" t="s">
        <v>61</v>
      </c>
      <c r="AD1182" s="70" t="s">
        <v>68</v>
      </c>
      <c r="AE1182" s="70" t="s">
        <v>4008</v>
      </c>
      <c r="AF1182" s="76" t="s">
        <v>63</v>
      </c>
      <c r="AG1182" s="65" t="s">
        <v>648</v>
      </c>
    </row>
    <row r="1183" spans="1:33" s="78" customFormat="1" ht="50.25" customHeight="1" x14ac:dyDescent="0.25">
      <c r="A1183" s="61" t="s">
        <v>3995</v>
      </c>
      <c r="B1183" s="62">
        <v>50193000</v>
      </c>
      <c r="C1183" s="63" t="s">
        <v>4138</v>
      </c>
      <c r="D1183" s="64">
        <v>43049</v>
      </c>
      <c r="E1183" s="65" t="s">
        <v>852</v>
      </c>
      <c r="F1183" s="66" t="s">
        <v>2584</v>
      </c>
      <c r="G1183" s="65" t="s">
        <v>241</v>
      </c>
      <c r="H1183" s="67">
        <v>161112000</v>
      </c>
      <c r="I1183" s="67">
        <v>161112000</v>
      </c>
      <c r="J1183" s="66" t="s">
        <v>49</v>
      </c>
      <c r="K1183" s="66" t="s">
        <v>3997</v>
      </c>
      <c r="L1183" s="62" t="s">
        <v>3998</v>
      </c>
      <c r="M1183" s="62" t="s">
        <v>3999</v>
      </c>
      <c r="N1183" s="68">
        <v>3835465</v>
      </c>
      <c r="O1183" s="69" t="s">
        <v>4000</v>
      </c>
      <c r="P1183" s="65" t="s">
        <v>4001</v>
      </c>
      <c r="Q1183" s="65" t="s">
        <v>4002</v>
      </c>
      <c r="R1183" s="65" t="s">
        <v>4003</v>
      </c>
      <c r="S1183" s="65" t="s">
        <v>4004</v>
      </c>
      <c r="T1183" s="65" t="s">
        <v>4002</v>
      </c>
      <c r="U1183" s="70" t="s">
        <v>4005</v>
      </c>
      <c r="V1183" s="71" t="s">
        <v>4139</v>
      </c>
      <c r="W1183" s="72" t="s">
        <v>4139</v>
      </c>
      <c r="X1183" s="73">
        <v>43050</v>
      </c>
      <c r="Y1183" s="74">
        <v>2017060093032</v>
      </c>
      <c r="Z1183" s="74" t="s">
        <v>4139</v>
      </c>
      <c r="AA1183" s="75">
        <f t="shared" si="18"/>
        <v>1</v>
      </c>
      <c r="AB1183" s="70" t="s">
        <v>4140</v>
      </c>
      <c r="AC1183" s="70" t="s">
        <v>61</v>
      </c>
      <c r="AD1183" s="70" t="s">
        <v>68</v>
      </c>
      <c r="AE1183" s="70" t="s">
        <v>4008</v>
      </c>
      <c r="AF1183" s="76" t="s">
        <v>63</v>
      </c>
      <c r="AG1183" s="65" t="s">
        <v>648</v>
      </c>
    </row>
    <row r="1184" spans="1:33" s="78" customFormat="1" ht="50.25" customHeight="1" x14ac:dyDescent="0.25">
      <c r="A1184" s="61" t="s">
        <v>3995</v>
      </c>
      <c r="B1184" s="62">
        <v>50193000</v>
      </c>
      <c r="C1184" s="63" t="s">
        <v>4141</v>
      </c>
      <c r="D1184" s="64">
        <v>43049</v>
      </c>
      <c r="E1184" s="65" t="s">
        <v>231</v>
      </c>
      <c r="F1184" s="66" t="s">
        <v>2584</v>
      </c>
      <c r="G1184" s="65" t="s">
        <v>241</v>
      </c>
      <c r="H1184" s="67">
        <v>139816350</v>
      </c>
      <c r="I1184" s="67">
        <v>139816350</v>
      </c>
      <c r="J1184" s="66" t="s">
        <v>49</v>
      </c>
      <c r="K1184" s="66" t="s">
        <v>3997</v>
      </c>
      <c r="L1184" s="62" t="s">
        <v>3998</v>
      </c>
      <c r="M1184" s="62" t="s">
        <v>3999</v>
      </c>
      <c r="N1184" s="68">
        <v>3835465</v>
      </c>
      <c r="O1184" s="69" t="s">
        <v>4000</v>
      </c>
      <c r="P1184" s="65" t="s">
        <v>4001</v>
      </c>
      <c r="Q1184" s="65" t="s">
        <v>4002</v>
      </c>
      <c r="R1184" s="65" t="s">
        <v>4003</v>
      </c>
      <c r="S1184" s="65" t="s">
        <v>4004</v>
      </c>
      <c r="T1184" s="65" t="s">
        <v>4002</v>
      </c>
      <c r="U1184" s="70" t="s">
        <v>4005</v>
      </c>
      <c r="V1184" s="71" t="s">
        <v>4142</v>
      </c>
      <c r="W1184" s="72" t="s">
        <v>4142</v>
      </c>
      <c r="X1184" s="73">
        <v>43050</v>
      </c>
      <c r="Y1184" s="74">
        <v>2017060093032</v>
      </c>
      <c r="Z1184" s="74" t="s">
        <v>4142</v>
      </c>
      <c r="AA1184" s="75">
        <f t="shared" si="18"/>
        <v>1</v>
      </c>
      <c r="AB1184" s="70" t="s">
        <v>4143</v>
      </c>
      <c r="AC1184" s="70" t="s">
        <v>61</v>
      </c>
      <c r="AD1184" s="70" t="s">
        <v>68</v>
      </c>
      <c r="AE1184" s="70" t="s">
        <v>4008</v>
      </c>
      <c r="AF1184" s="76" t="s">
        <v>63</v>
      </c>
      <c r="AG1184" s="65" t="s">
        <v>648</v>
      </c>
    </row>
    <row r="1185" spans="1:33" s="78" customFormat="1" ht="50.25" customHeight="1" x14ac:dyDescent="0.25">
      <c r="A1185" s="61" t="s">
        <v>3995</v>
      </c>
      <c r="B1185" s="62">
        <v>50193000</v>
      </c>
      <c r="C1185" s="63" t="s">
        <v>4144</v>
      </c>
      <c r="D1185" s="64">
        <v>43049</v>
      </c>
      <c r="E1185" s="65" t="s">
        <v>231</v>
      </c>
      <c r="F1185" s="66" t="s">
        <v>2584</v>
      </c>
      <c r="G1185" s="65" t="s">
        <v>241</v>
      </c>
      <c r="H1185" s="67">
        <v>344715008</v>
      </c>
      <c r="I1185" s="67">
        <v>344715008</v>
      </c>
      <c r="J1185" s="66" t="s">
        <v>49</v>
      </c>
      <c r="K1185" s="66" t="s">
        <v>3997</v>
      </c>
      <c r="L1185" s="62" t="s">
        <v>3998</v>
      </c>
      <c r="M1185" s="62" t="s">
        <v>3999</v>
      </c>
      <c r="N1185" s="68">
        <v>3835465</v>
      </c>
      <c r="O1185" s="69" t="s">
        <v>4000</v>
      </c>
      <c r="P1185" s="65" t="s">
        <v>4001</v>
      </c>
      <c r="Q1185" s="65" t="s">
        <v>4002</v>
      </c>
      <c r="R1185" s="65" t="s">
        <v>4003</v>
      </c>
      <c r="S1185" s="65" t="s">
        <v>4004</v>
      </c>
      <c r="T1185" s="65" t="s">
        <v>4002</v>
      </c>
      <c r="U1185" s="70" t="s">
        <v>4005</v>
      </c>
      <c r="V1185" s="71" t="s">
        <v>4145</v>
      </c>
      <c r="W1185" s="72" t="s">
        <v>4145</v>
      </c>
      <c r="X1185" s="73">
        <v>43050</v>
      </c>
      <c r="Y1185" s="74">
        <v>2017060093032</v>
      </c>
      <c r="Z1185" s="74" t="s">
        <v>4145</v>
      </c>
      <c r="AA1185" s="75">
        <f t="shared" si="18"/>
        <v>1</v>
      </c>
      <c r="AB1185" s="70" t="s">
        <v>4146</v>
      </c>
      <c r="AC1185" s="70" t="s">
        <v>61</v>
      </c>
      <c r="AD1185" s="70" t="s">
        <v>68</v>
      </c>
      <c r="AE1185" s="70" t="s">
        <v>4008</v>
      </c>
      <c r="AF1185" s="76" t="s">
        <v>63</v>
      </c>
      <c r="AG1185" s="65" t="s">
        <v>648</v>
      </c>
    </row>
    <row r="1186" spans="1:33" s="78" customFormat="1" ht="50.25" customHeight="1" x14ac:dyDescent="0.25">
      <c r="A1186" s="61" t="s">
        <v>3995</v>
      </c>
      <c r="B1186" s="62">
        <v>50193000</v>
      </c>
      <c r="C1186" s="63" t="s">
        <v>4147</v>
      </c>
      <c r="D1186" s="64">
        <v>43049</v>
      </c>
      <c r="E1186" s="65" t="s">
        <v>231</v>
      </c>
      <c r="F1186" s="66" t="s">
        <v>2584</v>
      </c>
      <c r="G1186" s="65" t="s">
        <v>241</v>
      </c>
      <c r="H1186" s="67">
        <v>51805740</v>
      </c>
      <c r="I1186" s="67">
        <v>51805740</v>
      </c>
      <c r="J1186" s="66" t="s">
        <v>49</v>
      </c>
      <c r="K1186" s="66" t="s">
        <v>3997</v>
      </c>
      <c r="L1186" s="62" t="s">
        <v>3998</v>
      </c>
      <c r="M1186" s="62" t="s">
        <v>3999</v>
      </c>
      <c r="N1186" s="68">
        <v>3835465</v>
      </c>
      <c r="O1186" s="69" t="s">
        <v>4000</v>
      </c>
      <c r="P1186" s="65" t="s">
        <v>4001</v>
      </c>
      <c r="Q1186" s="65" t="s">
        <v>4002</v>
      </c>
      <c r="R1186" s="65" t="s">
        <v>4003</v>
      </c>
      <c r="S1186" s="65" t="s">
        <v>4004</v>
      </c>
      <c r="T1186" s="65" t="s">
        <v>4002</v>
      </c>
      <c r="U1186" s="70" t="s">
        <v>4005</v>
      </c>
      <c r="V1186" s="71" t="s">
        <v>4148</v>
      </c>
      <c r="W1186" s="72" t="s">
        <v>4148</v>
      </c>
      <c r="X1186" s="73">
        <v>43050</v>
      </c>
      <c r="Y1186" s="74">
        <v>2017060093032</v>
      </c>
      <c r="Z1186" s="74" t="s">
        <v>4148</v>
      </c>
      <c r="AA1186" s="75">
        <f t="shared" si="18"/>
        <v>1</v>
      </c>
      <c r="AB1186" s="70" t="s">
        <v>4149</v>
      </c>
      <c r="AC1186" s="70" t="s">
        <v>61</v>
      </c>
      <c r="AD1186" s="70" t="s">
        <v>68</v>
      </c>
      <c r="AE1186" s="70" t="s">
        <v>4008</v>
      </c>
      <c r="AF1186" s="76" t="s">
        <v>63</v>
      </c>
      <c r="AG1186" s="65" t="s">
        <v>648</v>
      </c>
    </row>
    <row r="1187" spans="1:33" s="78" customFormat="1" ht="50.25" customHeight="1" x14ac:dyDescent="0.25">
      <c r="A1187" s="61" t="s">
        <v>3995</v>
      </c>
      <c r="B1187" s="62">
        <v>50193000</v>
      </c>
      <c r="C1187" s="63" t="s">
        <v>4150</v>
      </c>
      <c r="D1187" s="64">
        <v>43049</v>
      </c>
      <c r="E1187" s="65" t="s">
        <v>231</v>
      </c>
      <c r="F1187" s="66" t="s">
        <v>2584</v>
      </c>
      <c r="G1187" s="65" t="s">
        <v>241</v>
      </c>
      <c r="H1187" s="67">
        <v>408689280</v>
      </c>
      <c r="I1187" s="67">
        <v>408689280</v>
      </c>
      <c r="J1187" s="66" t="s">
        <v>49</v>
      </c>
      <c r="K1187" s="66" t="s">
        <v>3997</v>
      </c>
      <c r="L1187" s="62" t="s">
        <v>3998</v>
      </c>
      <c r="M1187" s="62" t="s">
        <v>3999</v>
      </c>
      <c r="N1187" s="68">
        <v>3835465</v>
      </c>
      <c r="O1187" s="69" t="s">
        <v>4000</v>
      </c>
      <c r="P1187" s="65" t="s">
        <v>4001</v>
      </c>
      <c r="Q1187" s="65" t="s">
        <v>4002</v>
      </c>
      <c r="R1187" s="65" t="s">
        <v>4003</v>
      </c>
      <c r="S1187" s="65" t="s">
        <v>4004</v>
      </c>
      <c r="T1187" s="65" t="s">
        <v>4002</v>
      </c>
      <c r="U1187" s="70" t="s">
        <v>4005</v>
      </c>
      <c r="V1187" s="71" t="s">
        <v>4151</v>
      </c>
      <c r="W1187" s="72" t="s">
        <v>4151</v>
      </c>
      <c r="X1187" s="73">
        <v>43050</v>
      </c>
      <c r="Y1187" s="74">
        <v>2017060093032</v>
      </c>
      <c r="Z1187" s="74" t="s">
        <v>4151</v>
      </c>
      <c r="AA1187" s="75">
        <f t="shared" si="18"/>
        <v>1</v>
      </c>
      <c r="AB1187" s="70" t="s">
        <v>4152</v>
      </c>
      <c r="AC1187" s="70" t="s">
        <v>61</v>
      </c>
      <c r="AD1187" s="70" t="s">
        <v>68</v>
      </c>
      <c r="AE1187" s="70" t="s">
        <v>4008</v>
      </c>
      <c r="AF1187" s="76" t="s">
        <v>63</v>
      </c>
      <c r="AG1187" s="65" t="s">
        <v>648</v>
      </c>
    </row>
    <row r="1188" spans="1:33" s="78" customFormat="1" ht="50.25" customHeight="1" x14ac:dyDescent="0.25">
      <c r="A1188" s="61" t="s">
        <v>3995</v>
      </c>
      <c r="B1188" s="62">
        <v>50193000</v>
      </c>
      <c r="C1188" s="63" t="s">
        <v>4153</v>
      </c>
      <c r="D1188" s="64">
        <v>43049</v>
      </c>
      <c r="E1188" s="65" t="s">
        <v>852</v>
      </c>
      <c r="F1188" s="66" t="s">
        <v>2584</v>
      </c>
      <c r="G1188" s="65" t="s">
        <v>241</v>
      </c>
      <c r="H1188" s="67">
        <v>260142800</v>
      </c>
      <c r="I1188" s="67">
        <v>260142800</v>
      </c>
      <c r="J1188" s="66" t="s">
        <v>49</v>
      </c>
      <c r="K1188" s="66" t="s">
        <v>3997</v>
      </c>
      <c r="L1188" s="62" t="s">
        <v>3998</v>
      </c>
      <c r="M1188" s="62" t="s">
        <v>3999</v>
      </c>
      <c r="N1188" s="68">
        <v>3835465</v>
      </c>
      <c r="O1188" s="69" t="s">
        <v>4000</v>
      </c>
      <c r="P1188" s="65" t="s">
        <v>4001</v>
      </c>
      <c r="Q1188" s="65" t="s">
        <v>4002</v>
      </c>
      <c r="R1188" s="65" t="s">
        <v>4003</v>
      </c>
      <c r="S1188" s="65" t="s">
        <v>4004</v>
      </c>
      <c r="T1188" s="65" t="s">
        <v>4002</v>
      </c>
      <c r="U1188" s="70" t="s">
        <v>4005</v>
      </c>
      <c r="V1188" s="71" t="s">
        <v>4154</v>
      </c>
      <c r="W1188" s="72" t="s">
        <v>4154</v>
      </c>
      <c r="X1188" s="73">
        <v>43050</v>
      </c>
      <c r="Y1188" s="74">
        <v>2017060093032</v>
      </c>
      <c r="Z1188" s="74" t="s">
        <v>4154</v>
      </c>
      <c r="AA1188" s="75">
        <f t="shared" si="18"/>
        <v>1</v>
      </c>
      <c r="AB1188" s="70" t="s">
        <v>4155</v>
      </c>
      <c r="AC1188" s="70" t="s">
        <v>61</v>
      </c>
      <c r="AD1188" s="70" t="s">
        <v>68</v>
      </c>
      <c r="AE1188" s="70" t="s">
        <v>4008</v>
      </c>
      <c r="AF1188" s="76" t="s">
        <v>63</v>
      </c>
      <c r="AG1188" s="65" t="s">
        <v>648</v>
      </c>
    </row>
    <row r="1189" spans="1:33" s="78" customFormat="1" ht="50.25" customHeight="1" x14ac:dyDescent="0.25">
      <c r="A1189" s="61" t="s">
        <v>3995</v>
      </c>
      <c r="B1189" s="62">
        <v>50193000</v>
      </c>
      <c r="C1189" s="63" t="s">
        <v>4156</v>
      </c>
      <c r="D1189" s="64">
        <v>43049</v>
      </c>
      <c r="E1189" s="65" t="s">
        <v>852</v>
      </c>
      <c r="F1189" s="66" t="s">
        <v>2584</v>
      </c>
      <c r="G1189" s="65" t="s">
        <v>241</v>
      </c>
      <c r="H1189" s="67">
        <v>275359624</v>
      </c>
      <c r="I1189" s="67">
        <v>275359624</v>
      </c>
      <c r="J1189" s="66" t="s">
        <v>49</v>
      </c>
      <c r="K1189" s="66" t="s">
        <v>3997</v>
      </c>
      <c r="L1189" s="62" t="s">
        <v>3998</v>
      </c>
      <c r="M1189" s="62" t="s">
        <v>3999</v>
      </c>
      <c r="N1189" s="68">
        <v>3835465</v>
      </c>
      <c r="O1189" s="69" t="s">
        <v>4000</v>
      </c>
      <c r="P1189" s="65" t="s">
        <v>4001</v>
      </c>
      <c r="Q1189" s="65" t="s">
        <v>4002</v>
      </c>
      <c r="R1189" s="65" t="s">
        <v>4003</v>
      </c>
      <c r="S1189" s="65" t="s">
        <v>4004</v>
      </c>
      <c r="T1189" s="65" t="s">
        <v>4002</v>
      </c>
      <c r="U1189" s="70" t="s">
        <v>4005</v>
      </c>
      <c r="V1189" s="71" t="s">
        <v>4157</v>
      </c>
      <c r="W1189" s="72" t="s">
        <v>4157</v>
      </c>
      <c r="X1189" s="73">
        <v>43050</v>
      </c>
      <c r="Y1189" s="74">
        <v>2017060093032</v>
      </c>
      <c r="Z1189" s="74" t="s">
        <v>4157</v>
      </c>
      <c r="AA1189" s="75">
        <f t="shared" si="18"/>
        <v>1</v>
      </c>
      <c r="AB1189" s="70" t="s">
        <v>4158</v>
      </c>
      <c r="AC1189" s="70" t="s">
        <v>61</v>
      </c>
      <c r="AD1189" s="70" t="s">
        <v>68</v>
      </c>
      <c r="AE1189" s="70" t="s">
        <v>4008</v>
      </c>
      <c r="AF1189" s="76" t="s">
        <v>63</v>
      </c>
      <c r="AG1189" s="65" t="s">
        <v>648</v>
      </c>
    </row>
    <row r="1190" spans="1:33" s="78" customFormat="1" ht="50.25" customHeight="1" x14ac:dyDescent="0.25">
      <c r="A1190" s="61" t="s">
        <v>3995</v>
      </c>
      <c r="B1190" s="62">
        <v>50193000</v>
      </c>
      <c r="C1190" s="63" t="s">
        <v>4159</v>
      </c>
      <c r="D1190" s="64">
        <v>43049</v>
      </c>
      <c r="E1190" s="65" t="s">
        <v>852</v>
      </c>
      <c r="F1190" s="66" t="s">
        <v>2584</v>
      </c>
      <c r="G1190" s="65" t="s">
        <v>241</v>
      </c>
      <c r="H1190" s="67">
        <v>87576672</v>
      </c>
      <c r="I1190" s="67">
        <v>87576672</v>
      </c>
      <c r="J1190" s="66" t="s">
        <v>49</v>
      </c>
      <c r="K1190" s="66" t="s">
        <v>3997</v>
      </c>
      <c r="L1190" s="62" t="s">
        <v>3998</v>
      </c>
      <c r="M1190" s="62" t="s">
        <v>3999</v>
      </c>
      <c r="N1190" s="68">
        <v>3835465</v>
      </c>
      <c r="O1190" s="69" t="s">
        <v>4000</v>
      </c>
      <c r="P1190" s="65" t="s">
        <v>4001</v>
      </c>
      <c r="Q1190" s="65" t="s">
        <v>4002</v>
      </c>
      <c r="R1190" s="65" t="s">
        <v>4003</v>
      </c>
      <c r="S1190" s="65" t="s">
        <v>4004</v>
      </c>
      <c r="T1190" s="65" t="s">
        <v>4002</v>
      </c>
      <c r="U1190" s="70" t="s">
        <v>4005</v>
      </c>
      <c r="V1190" s="71" t="s">
        <v>4160</v>
      </c>
      <c r="W1190" s="72" t="s">
        <v>4160</v>
      </c>
      <c r="X1190" s="73">
        <v>43050</v>
      </c>
      <c r="Y1190" s="74">
        <v>2017060093032</v>
      </c>
      <c r="Z1190" s="74" t="s">
        <v>4160</v>
      </c>
      <c r="AA1190" s="75">
        <f t="shared" si="18"/>
        <v>1</v>
      </c>
      <c r="AB1190" s="70" t="s">
        <v>4161</v>
      </c>
      <c r="AC1190" s="70" t="s">
        <v>61</v>
      </c>
      <c r="AD1190" s="70" t="s">
        <v>68</v>
      </c>
      <c r="AE1190" s="70" t="s">
        <v>4008</v>
      </c>
      <c r="AF1190" s="76" t="s">
        <v>63</v>
      </c>
      <c r="AG1190" s="65" t="s">
        <v>648</v>
      </c>
    </row>
    <row r="1191" spans="1:33" s="78" customFormat="1" ht="50.25" customHeight="1" x14ac:dyDescent="0.25">
      <c r="A1191" s="61" t="s">
        <v>3995</v>
      </c>
      <c r="B1191" s="62">
        <v>50193000</v>
      </c>
      <c r="C1191" s="63" t="s">
        <v>4162</v>
      </c>
      <c r="D1191" s="64">
        <v>43049</v>
      </c>
      <c r="E1191" s="65" t="s">
        <v>231</v>
      </c>
      <c r="F1191" s="66" t="s">
        <v>2584</v>
      </c>
      <c r="G1191" s="65" t="s">
        <v>241</v>
      </c>
      <c r="H1191" s="67">
        <v>218010880</v>
      </c>
      <c r="I1191" s="67">
        <v>218010880</v>
      </c>
      <c r="J1191" s="66" t="s">
        <v>49</v>
      </c>
      <c r="K1191" s="66" t="s">
        <v>3997</v>
      </c>
      <c r="L1191" s="62" t="s">
        <v>3998</v>
      </c>
      <c r="M1191" s="62" t="s">
        <v>3999</v>
      </c>
      <c r="N1191" s="68">
        <v>3835465</v>
      </c>
      <c r="O1191" s="69" t="s">
        <v>4000</v>
      </c>
      <c r="P1191" s="65" t="s">
        <v>4001</v>
      </c>
      <c r="Q1191" s="65" t="s">
        <v>4002</v>
      </c>
      <c r="R1191" s="65" t="s">
        <v>4003</v>
      </c>
      <c r="S1191" s="65" t="s">
        <v>4004</v>
      </c>
      <c r="T1191" s="65" t="s">
        <v>4002</v>
      </c>
      <c r="U1191" s="70" t="s">
        <v>4005</v>
      </c>
      <c r="V1191" s="71" t="s">
        <v>4163</v>
      </c>
      <c r="W1191" s="72" t="s">
        <v>4163</v>
      </c>
      <c r="X1191" s="73">
        <v>43050</v>
      </c>
      <c r="Y1191" s="74">
        <v>2017060093032</v>
      </c>
      <c r="Z1191" s="74" t="s">
        <v>4163</v>
      </c>
      <c r="AA1191" s="75">
        <f t="shared" si="18"/>
        <v>1</v>
      </c>
      <c r="AB1191" s="70" t="s">
        <v>4164</v>
      </c>
      <c r="AC1191" s="70" t="s">
        <v>61</v>
      </c>
      <c r="AD1191" s="70" t="s">
        <v>68</v>
      </c>
      <c r="AE1191" s="70" t="s">
        <v>4008</v>
      </c>
      <c r="AF1191" s="76" t="s">
        <v>63</v>
      </c>
      <c r="AG1191" s="65" t="s">
        <v>648</v>
      </c>
    </row>
    <row r="1192" spans="1:33" s="78" customFormat="1" ht="50.25" customHeight="1" x14ac:dyDescent="0.25">
      <c r="A1192" s="61" t="s">
        <v>3995</v>
      </c>
      <c r="B1192" s="62">
        <v>50193000</v>
      </c>
      <c r="C1192" s="63" t="s">
        <v>4165</v>
      </c>
      <c r="D1192" s="64">
        <v>43049</v>
      </c>
      <c r="E1192" s="65" t="s">
        <v>852</v>
      </c>
      <c r="F1192" s="66" t="s">
        <v>2584</v>
      </c>
      <c r="G1192" s="65" t="s">
        <v>241</v>
      </c>
      <c r="H1192" s="67">
        <v>86901000</v>
      </c>
      <c r="I1192" s="67">
        <v>86901000</v>
      </c>
      <c r="J1192" s="66" t="s">
        <v>49</v>
      </c>
      <c r="K1192" s="66" t="s">
        <v>3997</v>
      </c>
      <c r="L1192" s="62" t="s">
        <v>3998</v>
      </c>
      <c r="M1192" s="62" t="s">
        <v>3999</v>
      </c>
      <c r="N1192" s="68">
        <v>3835465</v>
      </c>
      <c r="O1192" s="69" t="s">
        <v>4000</v>
      </c>
      <c r="P1192" s="65" t="s">
        <v>4001</v>
      </c>
      <c r="Q1192" s="65" t="s">
        <v>4002</v>
      </c>
      <c r="R1192" s="65" t="s">
        <v>4003</v>
      </c>
      <c r="S1192" s="65" t="s">
        <v>4004</v>
      </c>
      <c r="T1192" s="65" t="s">
        <v>4002</v>
      </c>
      <c r="U1192" s="70" t="s">
        <v>4005</v>
      </c>
      <c r="V1192" s="71" t="s">
        <v>4166</v>
      </c>
      <c r="W1192" s="72" t="s">
        <v>4166</v>
      </c>
      <c r="X1192" s="73">
        <v>43050</v>
      </c>
      <c r="Y1192" s="74">
        <v>2017060093032</v>
      </c>
      <c r="Z1192" s="74" t="s">
        <v>4166</v>
      </c>
      <c r="AA1192" s="75">
        <f t="shared" si="18"/>
        <v>1</v>
      </c>
      <c r="AB1192" s="70" t="s">
        <v>4167</v>
      </c>
      <c r="AC1192" s="70" t="s">
        <v>61</v>
      </c>
      <c r="AD1192" s="70" t="s">
        <v>68</v>
      </c>
      <c r="AE1192" s="70" t="s">
        <v>4008</v>
      </c>
      <c r="AF1192" s="76" t="s">
        <v>63</v>
      </c>
      <c r="AG1192" s="65" t="s">
        <v>648</v>
      </c>
    </row>
    <row r="1193" spans="1:33" s="78" customFormat="1" ht="50.25" customHeight="1" x14ac:dyDescent="0.25">
      <c r="A1193" s="61" t="s">
        <v>3995</v>
      </c>
      <c r="B1193" s="62">
        <v>50193000</v>
      </c>
      <c r="C1193" s="63" t="s">
        <v>4168</v>
      </c>
      <c r="D1193" s="64">
        <v>43049</v>
      </c>
      <c r="E1193" s="65" t="s">
        <v>852</v>
      </c>
      <c r="F1193" s="66" t="s">
        <v>2584</v>
      </c>
      <c r="G1193" s="65" t="s">
        <v>241</v>
      </c>
      <c r="H1193" s="67">
        <v>62012416</v>
      </c>
      <c r="I1193" s="67">
        <v>62012416</v>
      </c>
      <c r="J1193" s="66" t="s">
        <v>49</v>
      </c>
      <c r="K1193" s="66" t="s">
        <v>3997</v>
      </c>
      <c r="L1193" s="62" t="s">
        <v>3998</v>
      </c>
      <c r="M1193" s="62" t="s">
        <v>3999</v>
      </c>
      <c r="N1193" s="68">
        <v>3835465</v>
      </c>
      <c r="O1193" s="69" t="s">
        <v>4000</v>
      </c>
      <c r="P1193" s="65" t="s">
        <v>4001</v>
      </c>
      <c r="Q1193" s="65" t="s">
        <v>4002</v>
      </c>
      <c r="R1193" s="65" t="s">
        <v>4003</v>
      </c>
      <c r="S1193" s="65" t="s">
        <v>4004</v>
      </c>
      <c r="T1193" s="65" t="s">
        <v>4002</v>
      </c>
      <c r="U1193" s="70" t="s">
        <v>4005</v>
      </c>
      <c r="V1193" s="71" t="s">
        <v>4169</v>
      </c>
      <c r="W1193" s="72" t="s">
        <v>4169</v>
      </c>
      <c r="X1193" s="73">
        <v>43050</v>
      </c>
      <c r="Y1193" s="74">
        <v>2017060093032</v>
      </c>
      <c r="Z1193" s="74" t="s">
        <v>4169</v>
      </c>
      <c r="AA1193" s="75">
        <f t="shared" si="18"/>
        <v>1</v>
      </c>
      <c r="AB1193" s="70" t="s">
        <v>4170</v>
      </c>
      <c r="AC1193" s="70" t="s">
        <v>61</v>
      </c>
      <c r="AD1193" s="70" t="s">
        <v>68</v>
      </c>
      <c r="AE1193" s="70" t="s">
        <v>4008</v>
      </c>
      <c r="AF1193" s="76" t="s">
        <v>63</v>
      </c>
      <c r="AG1193" s="65" t="s">
        <v>648</v>
      </c>
    </row>
    <row r="1194" spans="1:33" s="78" customFormat="1" ht="50.25" customHeight="1" x14ac:dyDescent="0.25">
      <c r="A1194" s="61" t="s">
        <v>3995</v>
      </c>
      <c r="B1194" s="62">
        <v>50193000</v>
      </c>
      <c r="C1194" s="63" t="s">
        <v>4171</v>
      </c>
      <c r="D1194" s="64">
        <v>43049</v>
      </c>
      <c r="E1194" s="65" t="s">
        <v>231</v>
      </c>
      <c r="F1194" s="66" t="s">
        <v>2584</v>
      </c>
      <c r="G1194" s="65" t="s">
        <v>241</v>
      </c>
      <c r="H1194" s="67">
        <v>32452793</v>
      </c>
      <c r="I1194" s="67">
        <v>32452793</v>
      </c>
      <c r="J1194" s="66" t="s">
        <v>49</v>
      </c>
      <c r="K1194" s="66" t="s">
        <v>3997</v>
      </c>
      <c r="L1194" s="62" t="s">
        <v>3998</v>
      </c>
      <c r="M1194" s="62" t="s">
        <v>3999</v>
      </c>
      <c r="N1194" s="68">
        <v>3835465</v>
      </c>
      <c r="O1194" s="69" t="s">
        <v>4000</v>
      </c>
      <c r="P1194" s="65" t="s">
        <v>4001</v>
      </c>
      <c r="Q1194" s="65" t="s">
        <v>4002</v>
      </c>
      <c r="R1194" s="65" t="s">
        <v>4003</v>
      </c>
      <c r="S1194" s="65" t="s">
        <v>4004</v>
      </c>
      <c r="T1194" s="65" t="s">
        <v>4002</v>
      </c>
      <c r="U1194" s="70" t="s">
        <v>4005</v>
      </c>
      <c r="V1194" s="71" t="s">
        <v>4172</v>
      </c>
      <c r="W1194" s="72" t="s">
        <v>4172</v>
      </c>
      <c r="X1194" s="73">
        <v>43050</v>
      </c>
      <c r="Y1194" s="74">
        <v>2017060093032</v>
      </c>
      <c r="Z1194" s="74" t="s">
        <v>4172</v>
      </c>
      <c r="AA1194" s="75">
        <f t="shared" si="18"/>
        <v>1</v>
      </c>
      <c r="AB1194" s="70" t="s">
        <v>4173</v>
      </c>
      <c r="AC1194" s="70" t="s">
        <v>61</v>
      </c>
      <c r="AD1194" s="70" t="s">
        <v>68</v>
      </c>
      <c r="AE1194" s="70" t="s">
        <v>4008</v>
      </c>
      <c r="AF1194" s="76" t="s">
        <v>63</v>
      </c>
      <c r="AG1194" s="65" t="s">
        <v>648</v>
      </c>
    </row>
    <row r="1195" spans="1:33" s="78" customFormat="1" ht="50.25" customHeight="1" x14ac:dyDescent="0.25">
      <c r="A1195" s="61" t="s">
        <v>3995</v>
      </c>
      <c r="B1195" s="62">
        <v>50193000</v>
      </c>
      <c r="C1195" s="63" t="s">
        <v>4174</v>
      </c>
      <c r="D1195" s="64">
        <v>43049</v>
      </c>
      <c r="E1195" s="65" t="s">
        <v>231</v>
      </c>
      <c r="F1195" s="66" t="s">
        <v>2584</v>
      </c>
      <c r="G1195" s="65" t="s">
        <v>241</v>
      </c>
      <c r="H1195" s="67">
        <v>459252940</v>
      </c>
      <c r="I1195" s="67">
        <v>459252940</v>
      </c>
      <c r="J1195" s="66" t="s">
        <v>49</v>
      </c>
      <c r="K1195" s="66" t="s">
        <v>3997</v>
      </c>
      <c r="L1195" s="62" t="s">
        <v>3998</v>
      </c>
      <c r="M1195" s="62" t="s">
        <v>3999</v>
      </c>
      <c r="N1195" s="68">
        <v>3835465</v>
      </c>
      <c r="O1195" s="69" t="s">
        <v>4000</v>
      </c>
      <c r="P1195" s="65" t="s">
        <v>4001</v>
      </c>
      <c r="Q1195" s="65" t="s">
        <v>4002</v>
      </c>
      <c r="R1195" s="65" t="s">
        <v>4003</v>
      </c>
      <c r="S1195" s="65" t="s">
        <v>4004</v>
      </c>
      <c r="T1195" s="65" t="s">
        <v>4002</v>
      </c>
      <c r="U1195" s="70" t="s">
        <v>4005</v>
      </c>
      <c r="V1195" s="71" t="s">
        <v>4175</v>
      </c>
      <c r="W1195" s="72" t="s">
        <v>4175</v>
      </c>
      <c r="X1195" s="73">
        <v>43050</v>
      </c>
      <c r="Y1195" s="74">
        <v>2017060093032</v>
      </c>
      <c r="Z1195" s="74" t="s">
        <v>4175</v>
      </c>
      <c r="AA1195" s="75">
        <f t="shared" si="18"/>
        <v>1</v>
      </c>
      <c r="AB1195" s="70" t="s">
        <v>4176</v>
      </c>
      <c r="AC1195" s="70" t="s">
        <v>61</v>
      </c>
      <c r="AD1195" s="70" t="s">
        <v>68</v>
      </c>
      <c r="AE1195" s="70" t="s">
        <v>4008</v>
      </c>
      <c r="AF1195" s="76" t="s">
        <v>63</v>
      </c>
      <c r="AG1195" s="65" t="s">
        <v>648</v>
      </c>
    </row>
    <row r="1196" spans="1:33" s="78" customFormat="1" ht="50.25" customHeight="1" x14ac:dyDescent="0.25">
      <c r="A1196" s="61" t="s">
        <v>3995</v>
      </c>
      <c r="B1196" s="62">
        <v>50193000</v>
      </c>
      <c r="C1196" s="63" t="s">
        <v>4177</v>
      </c>
      <c r="D1196" s="64">
        <v>43049</v>
      </c>
      <c r="E1196" s="65" t="s">
        <v>852</v>
      </c>
      <c r="F1196" s="66" t="s">
        <v>2584</v>
      </c>
      <c r="G1196" s="65" t="s">
        <v>241</v>
      </c>
      <c r="H1196" s="67">
        <v>161447806</v>
      </c>
      <c r="I1196" s="67">
        <v>161447806</v>
      </c>
      <c r="J1196" s="66" t="s">
        <v>49</v>
      </c>
      <c r="K1196" s="66" t="s">
        <v>3997</v>
      </c>
      <c r="L1196" s="62" t="s">
        <v>3998</v>
      </c>
      <c r="M1196" s="62" t="s">
        <v>3999</v>
      </c>
      <c r="N1196" s="68">
        <v>3835465</v>
      </c>
      <c r="O1196" s="69" t="s">
        <v>4000</v>
      </c>
      <c r="P1196" s="65" t="s">
        <v>4001</v>
      </c>
      <c r="Q1196" s="65" t="s">
        <v>4002</v>
      </c>
      <c r="R1196" s="65" t="s">
        <v>4003</v>
      </c>
      <c r="S1196" s="65" t="s">
        <v>4004</v>
      </c>
      <c r="T1196" s="65" t="s">
        <v>4002</v>
      </c>
      <c r="U1196" s="70" t="s">
        <v>4005</v>
      </c>
      <c r="V1196" s="71" t="s">
        <v>4178</v>
      </c>
      <c r="W1196" s="72" t="s">
        <v>4178</v>
      </c>
      <c r="X1196" s="73">
        <v>43050</v>
      </c>
      <c r="Y1196" s="74">
        <v>2017060093032</v>
      </c>
      <c r="Z1196" s="74" t="s">
        <v>4178</v>
      </c>
      <c r="AA1196" s="75">
        <f t="shared" si="18"/>
        <v>1</v>
      </c>
      <c r="AB1196" s="70" t="s">
        <v>4179</v>
      </c>
      <c r="AC1196" s="70" t="s">
        <v>61</v>
      </c>
      <c r="AD1196" s="70" t="s">
        <v>68</v>
      </c>
      <c r="AE1196" s="70" t="s">
        <v>4008</v>
      </c>
      <c r="AF1196" s="76" t="s">
        <v>63</v>
      </c>
      <c r="AG1196" s="65" t="s">
        <v>648</v>
      </c>
    </row>
    <row r="1197" spans="1:33" s="78" customFormat="1" ht="50.25" customHeight="1" x14ac:dyDescent="0.25">
      <c r="A1197" s="61" t="s">
        <v>3995</v>
      </c>
      <c r="B1197" s="62">
        <v>50193000</v>
      </c>
      <c r="C1197" s="63" t="s">
        <v>4180</v>
      </c>
      <c r="D1197" s="64">
        <v>43049</v>
      </c>
      <c r="E1197" s="65" t="s">
        <v>231</v>
      </c>
      <c r="F1197" s="66" t="s">
        <v>2584</v>
      </c>
      <c r="G1197" s="65" t="s">
        <v>241</v>
      </c>
      <c r="H1197" s="67">
        <v>77934768</v>
      </c>
      <c r="I1197" s="67">
        <v>77934768</v>
      </c>
      <c r="J1197" s="66" t="s">
        <v>49</v>
      </c>
      <c r="K1197" s="66" t="s">
        <v>3997</v>
      </c>
      <c r="L1197" s="62" t="s">
        <v>3998</v>
      </c>
      <c r="M1197" s="62" t="s">
        <v>3999</v>
      </c>
      <c r="N1197" s="68">
        <v>3835465</v>
      </c>
      <c r="O1197" s="69" t="s">
        <v>4000</v>
      </c>
      <c r="P1197" s="65" t="s">
        <v>4001</v>
      </c>
      <c r="Q1197" s="65" t="s">
        <v>4002</v>
      </c>
      <c r="R1197" s="65" t="s">
        <v>4003</v>
      </c>
      <c r="S1197" s="65" t="s">
        <v>4004</v>
      </c>
      <c r="T1197" s="65" t="s">
        <v>4002</v>
      </c>
      <c r="U1197" s="70" t="s">
        <v>4005</v>
      </c>
      <c r="V1197" s="71" t="s">
        <v>4181</v>
      </c>
      <c r="W1197" s="72" t="s">
        <v>4181</v>
      </c>
      <c r="X1197" s="73">
        <v>43050</v>
      </c>
      <c r="Y1197" s="74">
        <v>2017060093032</v>
      </c>
      <c r="Z1197" s="74" t="s">
        <v>4181</v>
      </c>
      <c r="AA1197" s="75">
        <f t="shared" si="18"/>
        <v>1</v>
      </c>
      <c r="AB1197" s="70" t="s">
        <v>4182</v>
      </c>
      <c r="AC1197" s="70" t="s">
        <v>61</v>
      </c>
      <c r="AD1197" s="70" t="s">
        <v>68</v>
      </c>
      <c r="AE1197" s="70" t="s">
        <v>4008</v>
      </c>
      <c r="AF1197" s="76" t="s">
        <v>63</v>
      </c>
      <c r="AG1197" s="65" t="s">
        <v>648</v>
      </c>
    </row>
    <row r="1198" spans="1:33" s="78" customFormat="1" ht="50.25" customHeight="1" x14ac:dyDescent="0.25">
      <c r="A1198" s="61" t="s">
        <v>3995</v>
      </c>
      <c r="B1198" s="62">
        <v>50193000</v>
      </c>
      <c r="C1198" s="63" t="s">
        <v>4183</v>
      </c>
      <c r="D1198" s="64">
        <v>43049</v>
      </c>
      <c r="E1198" s="65" t="s">
        <v>852</v>
      </c>
      <c r="F1198" s="66" t="s">
        <v>2584</v>
      </c>
      <c r="G1198" s="65" t="s">
        <v>241</v>
      </c>
      <c r="H1198" s="67">
        <v>410671866</v>
      </c>
      <c r="I1198" s="67">
        <v>410671866</v>
      </c>
      <c r="J1198" s="66" t="s">
        <v>49</v>
      </c>
      <c r="K1198" s="66" t="s">
        <v>3997</v>
      </c>
      <c r="L1198" s="62" t="s">
        <v>3998</v>
      </c>
      <c r="M1198" s="62" t="s">
        <v>3999</v>
      </c>
      <c r="N1198" s="68">
        <v>3835465</v>
      </c>
      <c r="O1198" s="69" t="s">
        <v>4000</v>
      </c>
      <c r="P1198" s="65" t="s">
        <v>4001</v>
      </c>
      <c r="Q1198" s="65" t="s">
        <v>4002</v>
      </c>
      <c r="R1198" s="65" t="s">
        <v>4003</v>
      </c>
      <c r="S1198" s="65" t="s">
        <v>4004</v>
      </c>
      <c r="T1198" s="65" t="s">
        <v>4002</v>
      </c>
      <c r="U1198" s="70" t="s">
        <v>4005</v>
      </c>
      <c r="V1198" s="71" t="s">
        <v>4184</v>
      </c>
      <c r="W1198" s="72" t="s">
        <v>4184</v>
      </c>
      <c r="X1198" s="73">
        <v>43050</v>
      </c>
      <c r="Y1198" s="74">
        <v>2017060093032</v>
      </c>
      <c r="Z1198" s="74" t="s">
        <v>4184</v>
      </c>
      <c r="AA1198" s="75">
        <f t="shared" si="18"/>
        <v>1</v>
      </c>
      <c r="AB1198" s="70" t="s">
        <v>4185</v>
      </c>
      <c r="AC1198" s="70" t="s">
        <v>61</v>
      </c>
      <c r="AD1198" s="70" t="s">
        <v>68</v>
      </c>
      <c r="AE1198" s="70" t="s">
        <v>4008</v>
      </c>
      <c r="AF1198" s="76" t="s">
        <v>63</v>
      </c>
      <c r="AG1198" s="65" t="s">
        <v>648</v>
      </c>
    </row>
    <row r="1199" spans="1:33" s="78" customFormat="1" ht="50.25" customHeight="1" x14ac:dyDescent="0.25">
      <c r="A1199" s="61" t="s">
        <v>3995</v>
      </c>
      <c r="B1199" s="62">
        <v>50193000</v>
      </c>
      <c r="C1199" s="63" t="s">
        <v>4186</v>
      </c>
      <c r="D1199" s="64">
        <v>43049</v>
      </c>
      <c r="E1199" s="65" t="s">
        <v>852</v>
      </c>
      <c r="F1199" s="66" t="s">
        <v>2584</v>
      </c>
      <c r="G1199" s="65" t="s">
        <v>241</v>
      </c>
      <c r="H1199" s="67">
        <v>911688000</v>
      </c>
      <c r="I1199" s="67">
        <v>911688000</v>
      </c>
      <c r="J1199" s="66" t="s">
        <v>49</v>
      </c>
      <c r="K1199" s="66" t="s">
        <v>3997</v>
      </c>
      <c r="L1199" s="62" t="s">
        <v>3998</v>
      </c>
      <c r="M1199" s="62" t="s">
        <v>3999</v>
      </c>
      <c r="N1199" s="68">
        <v>3835465</v>
      </c>
      <c r="O1199" s="69" t="s">
        <v>4000</v>
      </c>
      <c r="P1199" s="65" t="s">
        <v>4001</v>
      </c>
      <c r="Q1199" s="65" t="s">
        <v>4002</v>
      </c>
      <c r="R1199" s="65" t="s">
        <v>4003</v>
      </c>
      <c r="S1199" s="65" t="s">
        <v>4004</v>
      </c>
      <c r="T1199" s="65" t="s">
        <v>4002</v>
      </c>
      <c r="U1199" s="70" t="s">
        <v>4005</v>
      </c>
      <c r="V1199" s="71" t="s">
        <v>4187</v>
      </c>
      <c r="W1199" s="72" t="s">
        <v>4187</v>
      </c>
      <c r="X1199" s="73">
        <v>43050</v>
      </c>
      <c r="Y1199" s="74">
        <v>2017060093032</v>
      </c>
      <c r="Z1199" s="74" t="s">
        <v>4187</v>
      </c>
      <c r="AA1199" s="75">
        <f t="shared" si="18"/>
        <v>1</v>
      </c>
      <c r="AB1199" s="70" t="s">
        <v>4188</v>
      </c>
      <c r="AC1199" s="70" t="s">
        <v>61</v>
      </c>
      <c r="AD1199" s="70" t="s">
        <v>68</v>
      </c>
      <c r="AE1199" s="70" t="s">
        <v>4008</v>
      </c>
      <c r="AF1199" s="76" t="s">
        <v>63</v>
      </c>
      <c r="AG1199" s="65" t="s">
        <v>648</v>
      </c>
    </row>
    <row r="1200" spans="1:33" s="78" customFormat="1" ht="50.25" customHeight="1" x14ac:dyDescent="0.25">
      <c r="A1200" s="61" t="s">
        <v>3995</v>
      </c>
      <c r="B1200" s="62">
        <v>50193000</v>
      </c>
      <c r="C1200" s="63" t="s">
        <v>4189</v>
      </c>
      <c r="D1200" s="64">
        <v>43049</v>
      </c>
      <c r="E1200" s="65" t="s">
        <v>852</v>
      </c>
      <c r="F1200" s="66" t="s">
        <v>2584</v>
      </c>
      <c r="G1200" s="65" t="s">
        <v>241</v>
      </c>
      <c r="H1200" s="67">
        <v>64408030</v>
      </c>
      <c r="I1200" s="67">
        <v>64408030</v>
      </c>
      <c r="J1200" s="66" t="s">
        <v>49</v>
      </c>
      <c r="K1200" s="66" t="s">
        <v>3997</v>
      </c>
      <c r="L1200" s="62" t="s">
        <v>3998</v>
      </c>
      <c r="M1200" s="62" t="s">
        <v>3999</v>
      </c>
      <c r="N1200" s="68">
        <v>3835465</v>
      </c>
      <c r="O1200" s="69" t="s">
        <v>4000</v>
      </c>
      <c r="P1200" s="65" t="s">
        <v>4001</v>
      </c>
      <c r="Q1200" s="65" t="s">
        <v>4002</v>
      </c>
      <c r="R1200" s="65" t="s">
        <v>4003</v>
      </c>
      <c r="S1200" s="65" t="s">
        <v>4004</v>
      </c>
      <c r="T1200" s="65" t="s">
        <v>4002</v>
      </c>
      <c r="U1200" s="70" t="s">
        <v>4005</v>
      </c>
      <c r="V1200" s="71" t="s">
        <v>4190</v>
      </c>
      <c r="W1200" s="72" t="s">
        <v>4190</v>
      </c>
      <c r="X1200" s="73">
        <v>43050</v>
      </c>
      <c r="Y1200" s="74">
        <v>2017060093032</v>
      </c>
      <c r="Z1200" s="74" t="s">
        <v>4190</v>
      </c>
      <c r="AA1200" s="75">
        <f t="shared" si="18"/>
        <v>1</v>
      </c>
      <c r="AB1200" s="70" t="s">
        <v>4191</v>
      </c>
      <c r="AC1200" s="70" t="s">
        <v>61</v>
      </c>
      <c r="AD1200" s="70" t="s">
        <v>68</v>
      </c>
      <c r="AE1200" s="70" t="s">
        <v>4008</v>
      </c>
      <c r="AF1200" s="76" t="s">
        <v>63</v>
      </c>
      <c r="AG1200" s="65" t="s">
        <v>648</v>
      </c>
    </row>
    <row r="1201" spans="1:33" s="78" customFormat="1" ht="50.25" customHeight="1" x14ac:dyDescent="0.25">
      <c r="A1201" s="61" t="s">
        <v>3995</v>
      </c>
      <c r="B1201" s="62">
        <v>50193000</v>
      </c>
      <c r="C1201" s="63" t="s">
        <v>4192</v>
      </c>
      <c r="D1201" s="64">
        <v>43049</v>
      </c>
      <c r="E1201" s="65" t="s">
        <v>231</v>
      </c>
      <c r="F1201" s="66" t="s">
        <v>2584</v>
      </c>
      <c r="G1201" s="65" t="s">
        <v>241</v>
      </c>
      <c r="H1201" s="67">
        <v>271471104</v>
      </c>
      <c r="I1201" s="67">
        <v>271471104</v>
      </c>
      <c r="J1201" s="66" t="s">
        <v>49</v>
      </c>
      <c r="K1201" s="66" t="s">
        <v>3997</v>
      </c>
      <c r="L1201" s="62" t="s">
        <v>3998</v>
      </c>
      <c r="M1201" s="62" t="s">
        <v>3999</v>
      </c>
      <c r="N1201" s="68">
        <v>3835465</v>
      </c>
      <c r="O1201" s="69" t="s">
        <v>4000</v>
      </c>
      <c r="P1201" s="65" t="s">
        <v>4001</v>
      </c>
      <c r="Q1201" s="65" t="s">
        <v>4002</v>
      </c>
      <c r="R1201" s="65" t="s">
        <v>4003</v>
      </c>
      <c r="S1201" s="65" t="s">
        <v>4004</v>
      </c>
      <c r="T1201" s="65" t="s">
        <v>4002</v>
      </c>
      <c r="U1201" s="70" t="s">
        <v>4005</v>
      </c>
      <c r="V1201" s="71" t="s">
        <v>4193</v>
      </c>
      <c r="W1201" s="72" t="s">
        <v>4193</v>
      </c>
      <c r="X1201" s="73">
        <v>43050</v>
      </c>
      <c r="Y1201" s="74">
        <v>2017060093032</v>
      </c>
      <c r="Z1201" s="74" t="s">
        <v>4193</v>
      </c>
      <c r="AA1201" s="75">
        <f t="shared" si="18"/>
        <v>1</v>
      </c>
      <c r="AB1201" s="70" t="s">
        <v>4194</v>
      </c>
      <c r="AC1201" s="70" t="s">
        <v>61</v>
      </c>
      <c r="AD1201" s="70" t="s">
        <v>68</v>
      </c>
      <c r="AE1201" s="70" t="s">
        <v>4008</v>
      </c>
      <c r="AF1201" s="76" t="s">
        <v>63</v>
      </c>
      <c r="AG1201" s="65" t="s">
        <v>648</v>
      </c>
    </row>
    <row r="1202" spans="1:33" s="78" customFormat="1" ht="50.25" customHeight="1" x14ac:dyDescent="0.25">
      <c r="A1202" s="61" t="s">
        <v>3995</v>
      </c>
      <c r="B1202" s="62">
        <v>50193000</v>
      </c>
      <c r="C1202" s="63" t="s">
        <v>4195</v>
      </c>
      <c r="D1202" s="64">
        <v>43049</v>
      </c>
      <c r="E1202" s="65" t="s">
        <v>231</v>
      </c>
      <c r="F1202" s="66" t="s">
        <v>2584</v>
      </c>
      <c r="G1202" s="65" t="s">
        <v>241</v>
      </c>
      <c r="H1202" s="67">
        <v>94269152</v>
      </c>
      <c r="I1202" s="67">
        <v>94269152</v>
      </c>
      <c r="J1202" s="66" t="s">
        <v>49</v>
      </c>
      <c r="K1202" s="66" t="s">
        <v>3997</v>
      </c>
      <c r="L1202" s="62" t="s">
        <v>3998</v>
      </c>
      <c r="M1202" s="62" t="s">
        <v>3999</v>
      </c>
      <c r="N1202" s="68">
        <v>3835465</v>
      </c>
      <c r="O1202" s="69" t="s">
        <v>4000</v>
      </c>
      <c r="P1202" s="65" t="s">
        <v>4001</v>
      </c>
      <c r="Q1202" s="65" t="s">
        <v>4002</v>
      </c>
      <c r="R1202" s="65" t="s">
        <v>4003</v>
      </c>
      <c r="S1202" s="65" t="s">
        <v>4004</v>
      </c>
      <c r="T1202" s="65" t="s">
        <v>4002</v>
      </c>
      <c r="U1202" s="70" t="s">
        <v>4005</v>
      </c>
      <c r="V1202" s="71" t="s">
        <v>4196</v>
      </c>
      <c r="W1202" s="72" t="s">
        <v>4196</v>
      </c>
      <c r="X1202" s="73">
        <v>43050</v>
      </c>
      <c r="Y1202" s="74">
        <v>2017060093032</v>
      </c>
      <c r="Z1202" s="74" t="s">
        <v>4196</v>
      </c>
      <c r="AA1202" s="75">
        <f t="shared" si="18"/>
        <v>1</v>
      </c>
      <c r="AB1202" s="70" t="s">
        <v>4197</v>
      </c>
      <c r="AC1202" s="70" t="s">
        <v>61</v>
      </c>
      <c r="AD1202" s="70" t="s">
        <v>68</v>
      </c>
      <c r="AE1202" s="70" t="s">
        <v>4008</v>
      </c>
      <c r="AF1202" s="76" t="s">
        <v>63</v>
      </c>
      <c r="AG1202" s="65" t="s">
        <v>648</v>
      </c>
    </row>
    <row r="1203" spans="1:33" s="78" customFormat="1" ht="50.25" customHeight="1" x14ac:dyDescent="0.25">
      <c r="A1203" s="61" t="s">
        <v>3995</v>
      </c>
      <c r="B1203" s="62">
        <v>50193000</v>
      </c>
      <c r="C1203" s="63" t="s">
        <v>4198</v>
      </c>
      <c r="D1203" s="64">
        <v>43049</v>
      </c>
      <c r="E1203" s="65" t="s">
        <v>231</v>
      </c>
      <c r="F1203" s="66" t="s">
        <v>2584</v>
      </c>
      <c r="G1203" s="65" t="s">
        <v>241</v>
      </c>
      <c r="H1203" s="67">
        <v>84512168</v>
      </c>
      <c r="I1203" s="67">
        <v>84512168</v>
      </c>
      <c r="J1203" s="66" t="s">
        <v>49</v>
      </c>
      <c r="K1203" s="66" t="s">
        <v>3997</v>
      </c>
      <c r="L1203" s="62" t="s">
        <v>3998</v>
      </c>
      <c r="M1203" s="62" t="s">
        <v>3999</v>
      </c>
      <c r="N1203" s="68">
        <v>3835465</v>
      </c>
      <c r="O1203" s="69" t="s">
        <v>4000</v>
      </c>
      <c r="P1203" s="65" t="s">
        <v>4001</v>
      </c>
      <c r="Q1203" s="65" t="s">
        <v>4002</v>
      </c>
      <c r="R1203" s="65" t="s">
        <v>4003</v>
      </c>
      <c r="S1203" s="65" t="s">
        <v>4004</v>
      </c>
      <c r="T1203" s="65" t="s">
        <v>4002</v>
      </c>
      <c r="U1203" s="70" t="s">
        <v>4005</v>
      </c>
      <c r="V1203" s="71" t="s">
        <v>4199</v>
      </c>
      <c r="W1203" s="72" t="s">
        <v>4199</v>
      </c>
      <c r="X1203" s="73">
        <v>43050</v>
      </c>
      <c r="Y1203" s="74">
        <v>2017060093032</v>
      </c>
      <c r="Z1203" s="74" t="s">
        <v>4199</v>
      </c>
      <c r="AA1203" s="75">
        <f t="shared" si="18"/>
        <v>1</v>
      </c>
      <c r="AB1203" s="70" t="s">
        <v>4200</v>
      </c>
      <c r="AC1203" s="70" t="s">
        <v>61</v>
      </c>
      <c r="AD1203" s="70" t="s">
        <v>68</v>
      </c>
      <c r="AE1203" s="70" t="s">
        <v>4008</v>
      </c>
      <c r="AF1203" s="76" t="s">
        <v>63</v>
      </c>
      <c r="AG1203" s="65" t="s">
        <v>648</v>
      </c>
    </row>
    <row r="1204" spans="1:33" s="78" customFormat="1" ht="50.25" customHeight="1" x14ac:dyDescent="0.25">
      <c r="A1204" s="61" t="s">
        <v>3995</v>
      </c>
      <c r="B1204" s="62">
        <v>50193000</v>
      </c>
      <c r="C1204" s="63" t="s">
        <v>4201</v>
      </c>
      <c r="D1204" s="64">
        <v>43049</v>
      </c>
      <c r="E1204" s="65" t="s">
        <v>231</v>
      </c>
      <c r="F1204" s="66" t="s">
        <v>2584</v>
      </c>
      <c r="G1204" s="65" t="s">
        <v>241</v>
      </c>
      <c r="H1204" s="67">
        <v>379849792</v>
      </c>
      <c r="I1204" s="67">
        <v>379849792</v>
      </c>
      <c r="J1204" s="66" t="s">
        <v>49</v>
      </c>
      <c r="K1204" s="66" t="s">
        <v>3997</v>
      </c>
      <c r="L1204" s="62" t="s">
        <v>3998</v>
      </c>
      <c r="M1204" s="62" t="s">
        <v>3999</v>
      </c>
      <c r="N1204" s="68">
        <v>3835465</v>
      </c>
      <c r="O1204" s="69" t="s">
        <v>4000</v>
      </c>
      <c r="P1204" s="65" t="s">
        <v>4001</v>
      </c>
      <c r="Q1204" s="65" t="s">
        <v>4002</v>
      </c>
      <c r="R1204" s="65" t="s">
        <v>4003</v>
      </c>
      <c r="S1204" s="65" t="s">
        <v>4004</v>
      </c>
      <c r="T1204" s="65" t="s">
        <v>4002</v>
      </c>
      <c r="U1204" s="70" t="s">
        <v>4005</v>
      </c>
      <c r="V1204" s="71" t="s">
        <v>4202</v>
      </c>
      <c r="W1204" s="72" t="s">
        <v>4202</v>
      </c>
      <c r="X1204" s="73">
        <v>43050</v>
      </c>
      <c r="Y1204" s="74">
        <v>2017060093032</v>
      </c>
      <c r="Z1204" s="74" t="s">
        <v>4202</v>
      </c>
      <c r="AA1204" s="75">
        <f t="shared" si="18"/>
        <v>1</v>
      </c>
      <c r="AB1204" s="70" t="s">
        <v>4203</v>
      </c>
      <c r="AC1204" s="70" t="s">
        <v>61</v>
      </c>
      <c r="AD1204" s="70" t="s">
        <v>68</v>
      </c>
      <c r="AE1204" s="70" t="s">
        <v>4008</v>
      </c>
      <c r="AF1204" s="76" t="s">
        <v>63</v>
      </c>
      <c r="AG1204" s="65" t="s">
        <v>648</v>
      </c>
    </row>
    <row r="1205" spans="1:33" s="78" customFormat="1" ht="50.25" customHeight="1" x14ac:dyDescent="0.25">
      <c r="A1205" s="61" t="s">
        <v>3995</v>
      </c>
      <c r="B1205" s="62">
        <v>50193000</v>
      </c>
      <c r="C1205" s="63" t="s">
        <v>4204</v>
      </c>
      <c r="D1205" s="64">
        <v>43049</v>
      </c>
      <c r="E1205" s="65" t="s">
        <v>852</v>
      </c>
      <c r="F1205" s="66" t="s">
        <v>2584</v>
      </c>
      <c r="G1205" s="65" t="s">
        <v>241</v>
      </c>
      <c r="H1205" s="67">
        <v>103724736</v>
      </c>
      <c r="I1205" s="67">
        <v>103724736</v>
      </c>
      <c r="J1205" s="66" t="s">
        <v>49</v>
      </c>
      <c r="K1205" s="66" t="s">
        <v>3997</v>
      </c>
      <c r="L1205" s="62" t="s">
        <v>3998</v>
      </c>
      <c r="M1205" s="62" t="s">
        <v>3999</v>
      </c>
      <c r="N1205" s="68">
        <v>3835465</v>
      </c>
      <c r="O1205" s="69" t="s">
        <v>4000</v>
      </c>
      <c r="P1205" s="65" t="s">
        <v>4001</v>
      </c>
      <c r="Q1205" s="65" t="s">
        <v>4002</v>
      </c>
      <c r="R1205" s="65" t="s">
        <v>4003</v>
      </c>
      <c r="S1205" s="65" t="s">
        <v>4004</v>
      </c>
      <c r="T1205" s="65" t="s">
        <v>4002</v>
      </c>
      <c r="U1205" s="70" t="s">
        <v>4005</v>
      </c>
      <c r="V1205" s="71" t="s">
        <v>4205</v>
      </c>
      <c r="W1205" s="72" t="s">
        <v>4205</v>
      </c>
      <c r="X1205" s="73">
        <v>43050</v>
      </c>
      <c r="Y1205" s="74">
        <v>2017060093032</v>
      </c>
      <c r="Z1205" s="74" t="s">
        <v>4205</v>
      </c>
      <c r="AA1205" s="75">
        <f t="shared" si="18"/>
        <v>1</v>
      </c>
      <c r="AB1205" s="70" t="s">
        <v>4206</v>
      </c>
      <c r="AC1205" s="70" t="s">
        <v>61</v>
      </c>
      <c r="AD1205" s="70" t="s">
        <v>68</v>
      </c>
      <c r="AE1205" s="70" t="s">
        <v>4008</v>
      </c>
      <c r="AF1205" s="76" t="s">
        <v>63</v>
      </c>
      <c r="AG1205" s="65" t="s">
        <v>648</v>
      </c>
    </row>
    <row r="1206" spans="1:33" s="78" customFormat="1" ht="50.25" customHeight="1" x14ac:dyDescent="0.25">
      <c r="A1206" s="61" t="s">
        <v>3995</v>
      </c>
      <c r="B1206" s="62">
        <v>50193000</v>
      </c>
      <c r="C1206" s="63" t="s">
        <v>4207</v>
      </c>
      <c r="D1206" s="64">
        <v>43049</v>
      </c>
      <c r="E1206" s="65" t="s">
        <v>852</v>
      </c>
      <c r="F1206" s="66" t="s">
        <v>2584</v>
      </c>
      <c r="G1206" s="65" t="s">
        <v>241</v>
      </c>
      <c r="H1206" s="67">
        <v>180445343</v>
      </c>
      <c r="I1206" s="67">
        <v>180445343</v>
      </c>
      <c r="J1206" s="66" t="s">
        <v>49</v>
      </c>
      <c r="K1206" s="66" t="s">
        <v>3997</v>
      </c>
      <c r="L1206" s="62" t="s">
        <v>3998</v>
      </c>
      <c r="M1206" s="62" t="s">
        <v>3999</v>
      </c>
      <c r="N1206" s="68">
        <v>3835465</v>
      </c>
      <c r="O1206" s="69" t="s">
        <v>4000</v>
      </c>
      <c r="P1206" s="65" t="s">
        <v>4001</v>
      </c>
      <c r="Q1206" s="65" t="s">
        <v>4002</v>
      </c>
      <c r="R1206" s="65" t="s">
        <v>4003</v>
      </c>
      <c r="S1206" s="65" t="s">
        <v>4004</v>
      </c>
      <c r="T1206" s="65" t="s">
        <v>4002</v>
      </c>
      <c r="U1206" s="70" t="s">
        <v>4005</v>
      </c>
      <c r="V1206" s="71" t="s">
        <v>4208</v>
      </c>
      <c r="W1206" s="72" t="s">
        <v>4208</v>
      </c>
      <c r="X1206" s="73">
        <v>43050</v>
      </c>
      <c r="Y1206" s="74">
        <v>2017060093032</v>
      </c>
      <c r="Z1206" s="74" t="s">
        <v>4208</v>
      </c>
      <c r="AA1206" s="75">
        <f t="shared" si="18"/>
        <v>1</v>
      </c>
      <c r="AB1206" s="70" t="s">
        <v>4209</v>
      </c>
      <c r="AC1206" s="70" t="s">
        <v>61</v>
      </c>
      <c r="AD1206" s="70" t="s">
        <v>68</v>
      </c>
      <c r="AE1206" s="70" t="s">
        <v>4008</v>
      </c>
      <c r="AF1206" s="76" t="s">
        <v>63</v>
      </c>
      <c r="AG1206" s="65" t="s">
        <v>648</v>
      </c>
    </row>
    <row r="1207" spans="1:33" s="78" customFormat="1" ht="50.25" customHeight="1" x14ac:dyDescent="0.25">
      <c r="A1207" s="61" t="s">
        <v>3995</v>
      </c>
      <c r="B1207" s="62">
        <v>50193000</v>
      </c>
      <c r="C1207" s="63" t="s">
        <v>4210</v>
      </c>
      <c r="D1207" s="64">
        <v>43049</v>
      </c>
      <c r="E1207" s="65" t="s">
        <v>852</v>
      </c>
      <c r="F1207" s="66" t="s">
        <v>2584</v>
      </c>
      <c r="G1207" s="65" t="s">
        <v>241</v>
      </c>
      <c r="H1207" s="67">
        <v>548448888</v>
      </c>
      <c r="I1207" s="67">
        <v>548448888</v>
      </c>
      <c r="J1207" s="66" t="s">
        <v>49</v>
      </c>
      <c r="K1207" s="66" t="s">
        <v>3997</v>
      </c>
      <c r="L1207" s="62" t="s">
        <v>3998</v>
      </c>
      <c r="M1207" s="62" t="s">
        <v>3999</v>
      </c>
      <c r="N1207" s="68">
        <v>3835465</v>
      </c>
      <c r="O1207" s="69" t="s">
        <v>4000</v>
      </c>
      <c r="P1207" s="65" t="s">
        <v>4001</v>
      </c>
      <c r="Q1207" s="65" t="s">
        <v>4002</v>
      </c>
      <c r="R1207" s="65" t="s">
        <v>4003</v>
      </c>
      <c r="S1207" s="65" t="s">
        <v>4004</v>
      </c>
      <c r="T1207" s="65" t="s">
        <v>4002</v>
      </c>
      <c r="U1207" s="70" t="s">
        <v>4005</v>
      </c>
      <c r="V1207" s="71" t="s">
        <v>4211</v>
      </c>
      <c r="W1207" s="72" t="s">
        <v>4211</v>
      </c>
      <c r="X1207" s="73">
        <v>43050</v>
      </c>
      <c r="Y1207" s="74">
        <v>2017060093032</v>
      </c>
      <c r="Z1207" s="74" t="s">
        <v>4211</v>
      </c>
      <c r="AA1207" s="75">
        <f t="shared" si="18"/>
        <v>1</v>
      </c>
      <c r="AB1207" s="70" t="s">
        <v>4212</v>
      </c>
      <c r="AC1207" s="70" t="s">
        <v>61</v>
      </c>
      <c r="AD1207" s="70" t="s">
        <v>68</v>
      </c>
      <c r="AE1207" s="70" t="s">
        <v>4008</v>
      </c>
      <c r="AF1207" s="76" t="s">
        <v>63</v>
      </c>
      <c r="AG1207" s="65" t="s">
        <v>648</v>
      </c>
    </row>
    <row r="1208" spans="1:33" s="78" customFormat="1" ht="50.25" customHeight="1" x14ac:dyDescent="0.25">
      <c r="A1208" s="61" t="s">
        <v>3995</v>
      </c>
      <c r="B1208" s="62">
        <v>50193000</v>
      </c>
      <c r="C1208" s="63" t="s">
        <v>4213</v>
      </c>
      <c r="D1208" s="64">
        <v>43049</v>
      </c>
      <c r="E1208" s="65" t="s">
        <v>852</v>
      </c>
      <c r="F1208" s="66" t="s">
        <v>2584</v>
      </c>
      <c r="G1208" s="65" t="s">
        <v>241</v>
      </c>
      <c r="H1208" s="67">
        <v>265287321</v>
      </c>
      <c r="I1208" s="67">
        <v>265287321</v>
      </c>
      <c r="J1208" s="66" t="s">
        <v>49</v>
      </c>
      <c r="K1208" s="66" t="s">
        <v>3997</v>
      </c>
      <c r="L1208" s="62" t="s">
        <v>3998</v>
      </c>
      <c r="M1208" s="62" t="s">
        <v>3999</v>
      </c>
      <c r="N1208" s="68">
        <v>3835465</v>
      </c>
      <c r="O1208" s="69" t="s">
        <v>4000</v>
      </c>
      <c r="P1208" s="65" t="s">
        <v>4001</v>
      </c>
      <c r="Q1208" s="65" t="s">
        <v>4002</v>
      </c>
      <c r="R1208" s="65" t="s">
        <v>4003</v>
      </c>
      <c r="S1208" s="65" t="s">
        <v>4004</v>
      </c>
      <c r="T1208" s="65" t="s">
        <v>4002</v>
      </c>
      <c r="U1208" s="70" t="s">
        <v>4005</v>
      </c>
      <c r="V1208" s="71" t="s">
        <v>4214</v>
      </c>
      <c r="W1208" s="72" t="s">
        <v>4214</v>
      </c>
      <c r="X1208" s="73">
        <v>43050</v>
      </c>
      <c r="Y1208" s="74">
        <v>2017060093032</v>
      </c>
      <c r="Z1208" s="74" t="s">
        <v>4214</v>
      </c>
      <c r="AA1208" s="75">
        <f t="shared" si="18"/>
        <v>1</v>
      </c>
      <c r="AB1208" s="70" t="s">
        <v>4215</v>
      </c>
      <c r="AC1208" s="70" t="s">
        <v>61</v>
      </c>
      <c r="AD1208" s="70" t="s">
        <v>68</v>
      </c>
      <c r="AE1208" s="70" t="s">
        <v>4008</v>
      </c>
      <c r="AF1208" s="76" t="s">
        <v>63</v>
      </c>
      <c r="AG1208" s="65" t="s">
        <v>648</v>
      </c>
    </row>
    <row r="1209" spans="1:33" s="78" customFormat="1" ht="50.25" customHeight="1" x14ac:dyDescent="0.25">
      <c r="A1209" s="61" t="s">
        <v>3995</v>
      </c>
      <c r="B1209" s="62">
        <v>50193000</v>
      </c>
      <c r="C1209" s="63" t="s">
        <v>4216</v>
      </c>
      <c r="D1209" s="64">
        <v>43049</v>
      </c>
      <c r="E1209" s="65" t="s">
        <v>852</v>
      </c>
      <c r="F1209" s="66" t="s">
        <v>2584</v>
      </c>
      <c r="G1209" s="65" t="s">
        <v>241</v>
      </c>
      <c r="H1209" s="67">
        <v>549172084</v>
      </c>
      <c r="I1209" s="67">
        <v>549172084</v>
      </c>
      <c r="J1209" s="66" t="s">
        <v>49</v>
      </c>
      <c r="K1209" s="66" t="s">
        <v>3997</v>
      </c>
      <c r="L1209" s="62" t="s">
        <v>3998</v>
      </c>
      <c r="M1209" s="62" t="s">
        <v>3999</v>
      </c>
      <c r="N1209" s="68">
        <v>3835465</v>
      </c>
      <c r="O1209" s="69" t="s">
        <v>4000</v>
      </c>
      <c r="P1209" s="65" t="s">
        <v>4001</v>
      </c>
      <c r="Q1209" s="65" t="s">
        <v>4002</v>
      </c>
      <c r="R1209" s="65" t="s">
        <v>4003</v>
      </c>
      <c r="S1209" s="65" t="s">
        <v>4004</v>
      </c>
      <c r="T1209" s="65" t="s">
        <v>4002</v>
      </c>
      <c r="U1209" s="70" t="s">
        <v>4005</v>
      </c>
      <c r="V1209" s="71" t="s">
        <v>4217</v>
      </c>
      <c r="W1209" s="72" t="s">
        <v>4217</v>
      </c>
      <c r="X1209" s="73">
        <v>43050</v>
      </c>
      <c r="Y1209" s="74">
        <v>2017060093032</v>
      </c>
      <c r="Z1209" s="74" t="s">
        <v>4217</v>
      </c>
      <c r="AA1209" s="75">
        <f t="shared" si="18"/>
        <v>1</v>
      </c>
      <c r="AB1209" s="70" t="s">
        <v>4218</v>
      </c>
      <c r="AC1209" s="70" t="s">
        <v>61</v>
      </c>
      <c r="AD1209" s="70" t="s">
        <v>68</v>
      </c>
      <c r="AE1209" s="70" t="s">
        <v>4008</v>
      </c>
      <c r="AF1209" s="76" t="s">
        <v>63</v>
      </c>
      <c r="AG1209" s="65" t="s">
        <v>648</v>
      </c>
    </row>
    <row r="1210" spans="1:33" s="78" customFormat="1" ht="50.25" customHeight="1" x14ac:dyDescent="0.25">
      <c r="A1210" s="61" t="s">
        <v>3995</v>
      </c>
      <c r="B1210" s="62">
        <v>50193000</v>
      </c>
      <c r="C1210" s="63" t="s">
        <v>4219</v>
      </c>
      <c r="D1210" s="64">
        <v>43049</v>
      </c>
      <c r="E1210" s="65" t="s">
        <v>852</v>
      </c>
      <c r="F1210" s="66" t="s">
        <v>2584</v>
      </c>
      <c r="G1210" s="65" t="s">
        <v>241</v>
      </c>
      <c r="H1210" s="67">
        <v>1843673194</v>
      </c>
      <c r="I1210" s="67">
        <v>1843673194</v>
      </c>
      <c r="J1210" s="66" t="s">
        <v>49</v>
      </c>
      <c r="K1210" s="66" t="s">
        <v>3997</v>
      </c>
      <c r="L1210" s="62" t="s">
        <v>3998</v>
      </c>
      <c r="M1210" s="62" t="s">
        <v>3999</v>
      </c>
      <c r="N1210" s="68">
        <v>3835465</v>
      </c>
      <c r="O1210" s="69" t="s">
        <v>4000</v>
      </c>
      <c r="P1210" s="65" t="s">
        <v>4001</v>
      </c>
      <c r="Q1210" s="65" t="s">
        <v>4002</v>
      </c>
      <c r="R1210" s="65" t="s">
        <v>4003</v>
      </c>
      <c r="S1210" s="65" t="s">
        <v>4004</v>
      </c>
      <c r="T1210" s="65" t="s">
        <v>4002</v>
      </c>
      <c r="U1210" s="70" t="s">
        <v>4005</v>
      </c>
      <c r="V1210" s="71" t="s">
        <v>4220</v>
      </c>
      <c r="W1210" s="72" t="s">
        <v>4220</v>
      </c>
      <c r="X1210" s="73">
        <v>43050</v>
      </c>
      <c r="Y1210" s="74">
        <v>2017060093032</v>
      </c>
      <c r="Z1210" s="74" t="s">
        <v>4220</v>
      </c>
      <c r="AA1210" s="75">
        <f t="shared" si="18"/>
        <v>1</v>
      </c>
      <c r="AB1210" s="70" t="s">
        <v>4221</v>
      </c>
      <c r="AC1210" s="70" t="s">
        <v>61</v>
      </c>
      <c r="AD1210" s="70" t="s">
        <v>68</v>
      </c>
      <c r="AE1210" s="70" t="s">
        <v>4008</v>
      </c>
      <c r="AF1210" s="76" t="s">
        <v>63</v>
      </c>
      <c r="AG1210" s="65" t="s">
        <v>648</v>
      </c>
    </row>
    <row r="1211" spans="1:33" s="78" customFormat="1" ht="50.25" customHeight="1" x14ac:dyDescent="0.25">
      <c r="A1211" s="61" t="s">
        <v>3995</v>
      </c>
      <c r="B1211" s="62">
        <v>50193000</v>
      </c>
      <c r="C1211" s="63" t="s">
        <v>4222</v>
      </c>
      <c r="D1211" s="64">
        <v>43049</v>
      </c>
      <c r="E1211" s="65" t="s">
        <v>231</v>
      </c>
      <c r="F1211" s="66" t="s">
        <v>2584</v>
      </c>
      <c r="G1211" s="65" t="s">
        <v>241</v>
      </c>
      <c r="H1211" s="67">
        <v>42789280</v>
      </c>
      <c r="I1211" s="67">
        <v>42789280</v>
      </c>
      <c r="J1211" s="66" t="s">
        <v>49</v>
      </c>
      <c r="K1211" s="66" t="s">
        <v>3997</v>
      </c>
      <c r="L1211" s="62" t="s">
        <v>3998</v>
      </c>
      <c r="M1211" s="62" t="s">
        <v>3999</v>
      </c>
      <c r="N1211" s="68">
        <v>3835465</v>
      </c>
      <c r="O1211" s="69" t="s">
        <v>4000</v>
      </c>
      <c r="P1211" s="65" t="s">
        <v>4001</v>
      </c>
      <c r="Q1211" s="65" t="s">
        <v>4002</v>
      </c>
      <c r="R1211" s="65" t="s">
        <v>4003</v>
      </c>
      <c r="S1211" s="65" t="s">
        <v>4004</v>
      </c>
      <c r="T1211" s="65" t="s">
        <v>4002</v>
      </c>
      <c r="U1211" s="70" t="s">
        <v>4005</v>
      </c>
      <c r="V1211" s="71" t="s">
        <v>4223</v>
      </c>
      <c r="W1211" s="72" t="s">
        <v>4223</v>
      </c>
      <c r="X1211" s="73">
        <v>43050</v>
      </c>
      <c r="Y1211" s="74">
        <v>2017060093032</v>
      </c>
      <c r="Z1211" s="74" t="s">
        <v>4223</v>
      </c>
      <c r="AA1211" s="75">
        <f t="shared" si="18"/>
        <v>1</v>
      </c>
      <c r="AB1211" s="70" t="s">
        <v>4224</v>
      </c>
      <c r="AC1211" s="70" t="s">
        <v>61</v>
      </c>
      <c r="AD1211" s="70" t="s">
        <v>68</v>
      </c>
      <c r="AE1211" s="70" t="s">
        <v>4008</v>
      </c>
      <c r="AF1211" s="76" t="s">
        <v>63</v>
      </c>
      <c r="AG1211" s="65" t="s">
        <v>648</v>
      </c>
    </row>
    <row r="1212" spans="1:33" s="78" customFormat="1" ht="50.25" customHeight="1" x14ac:dyDescent="0.25">
      <c r="A1212" s="61" t="s">
        <v>3995</v>
      </c>
      <c r="B1212" s="62">
        <v>50193000</v>
      </c>
      <c r="C1212" s="63" t="s">
        <v>4225</v>
      </c>
      <c r="D1212" s="64">
        <v>43049</v>
      </c>
      <c r="E1212" s="65" t="s">
        <v>852</v>
      </c>
      <c r="F1212" s="66" t="s">
        <v>2584</v>
      </c>
      <c r="G1212" s="65" t="s">
        <v>241</v>
      </c>
      <c r="H1212" s="67">
        <v>268110000</v>
      </c>
      <c r="I1212" s="67">
        <v>268110000</v>
      </c>
      <c r="J1212" s="66" t="s">
        <v>49</v>
      </c>
      <c r="K1212" s="66" t="s">
        <v>3997</v>
      </c>
      <c r="L1212" s="62" t="s">
        <v>3998</v>
      </c>
      <c r="M1212" s="62" t="s">
        <v>3999</v>
      </c>
      <c r="N1212" s="68">
        <v>3835465</v>
      </c>
      <c r="O1212" s="69" t="s">
        <v>4000</v>
      </c>
      <c r="P1212" s="65" t="s">
        <v>4001</v>
      </c>
      <c r="Q1212" s="65" t="s">
        <v>4002</v>
      </c>
      <c r="R1212" s="65" t="s">
        <v>4003</v>
      </c>
      <c r="S1212" s="65" t="s">
        <v>4004</v>
      </c>
      <c r="T1212" s="65" t="s">
        <v>4002</v>
      </c>
      <c r="U1212" s="70" t="s">
        <v>4005</v>
      </c>
      <c r="V1212" s="71" t="s">
        <v>4226</v>
      </c>
      <c r="W1212" s="72" t="s">
        <v>4226</v>
      </c>
      <c r="X1212" s="73">
        <v>43050</v>
      </c>
      <c r="Y1212" s="74">
        <v>2017060093032</v>
      </c>
      <c r="Z1212" s="74" t="s">
        <v>4226</v>
      </c>
      <c r="AA1212" s="75">
        <f t="shared" si="18"/>
        <v>1</v>
      </c>
      <c r="AB1212" s="70" t="s">
        <v>4227</v>
      </c>
      <c r="AC1212" s="70" t="s">
        <v>61</v>
      </c>
      <c r="AD1212" s="70" t="s">
        <v>68</v>
      </c>
      <c r="AE1212" s="70" t="s">
        <v>4008</v>
      </c>
      <c r="AF1212" s="76" t="s">
        <v>63</v>
      </c>
      <c r="AG1212" s="65" t="s">
        <v>648</v>
      </c>
    </row>
    <row r="1213" spans="1:33" s="78" customFormat="1" ht="50.25" customHeight="1" x14ac:dyDescent="0.25">
      <c r="A1213" s="61" t="s">
        <v>3995</v>
      </c>
      <c r="B1213" s="62">
        <v>50193000</v>
      </c>
      <c r="C1213" s="63" t="s">
        <v>4228</v>
      </c>
      <c r="D1213" s="64">
        <v>43049</v>
      </c>
      <c r="E1213" s="65" t="s">
        <v>852</v>
      </c>
      <c r="F1213" s="66" t="s">
        <v>2584</v>
      </c>
      <c r="G1213" s="65" t="s">
        <v>241</v>
      </c>
      <c r="H1213" s="67">
        <v>90913612</v>
      </c>
      <c r="I1213" s="67">
        <v>90913612</v>
      </c>
      <c r="J1213" s="66" t="s">
        <v>49</v>
      </c>
      <c r="K1213" s="66" t="s">
        <v>3997</v>
      </c>
      <c r="L1213" s="62" t="s">
        <v>3998</v>
      </c>
      <c r="M1213" s="62" t="s">
        <v>3999</v>
      </c>
      <c r="N1213" s="68">
        <v>3835465</v>
      </c>
      <c r="O1213" s="69" t="s">
        <v>4000</v>
      </c>
      <c r="P1213" s="65" t="s">
        <v>4001</v>
      </c>
      <c r="Q1213" s="65" t="s">
        <v>4002</v>
      </c>
      <c r="R1213" s="65" t="s">
        <v>4003</v>
      </c>
      <c r="S1213" s="65" t="s">
        <v>4004</v>
      </c>
      <c r="T1213" s="65" t="s">
        <v>4002</v>
      </c>
      <c r="U1213" s="70" t="s">
        <v>4005</v>
      </c>
      <c r="V1213" s="71" t="s">
        <v>4229</v>
      </c>
      <c r="W1213" s="72" t="s">
        <v>4229</v>
      </c>
      <c r="X1213" s="73">
        <v>43050</v>
      </c>
      <c r="Y1213" s="74">
        <v>2017060093032</v>
      </c>
      <c r="Z1213" s="74" t="s">
        <v>4229</v>
      </c>
      <c r="AA1213" s="75">
        <f t="shared" si="18"/>
        <v>1</v>
      </c>
      <c r="AB1213" s="70" t="s">
        <v>4230</v>
      </c>
      <c r="AC1213" s="70" t="s">
        <v>61</v>
      </c>
      <c r="AD1213" s="70" t="s">
        <v>68</v>
      </c>
      <c r="AE1213" s="70" t="s">
        <v>4008</v>
      </c>
      <c r="AF1213" s="76" t="s">
        <v>63</v>
      </c>
      <c r="AG1213" s="65" t="s">
        <v>648</v>
      </c>
    </row>
    <row r="1214" spans="1:33" s="78" customFormat="1" ht="50.25" customHeight="1" x14ac:dyDescent="0.25">
      <c r="A1214" s="61" t="s">
        <v>3995</v>
      </c>
      <c r="B1214" s="62">
        <v>50193000</v>
      </c>
      <c r="C1214" s="63" t="s">
        <v>4231</v>
      </c>
      <c r="D1214" s="64">
        <v>43049</v>
      </c>
      <c r="E1214" s="65" t="s">
        <v>231</v>
      </c>
      <c r="F1214" s="66" t="s">
        <v>2584</v>
      </c>
      <c r="G1214" s="65" t="s">
        <v>241</v>
      </c>
      <c r="H1214" s="67">
        <v>203900416</v>
      </c>
      <c r="I1214" s="67">
        <v>203900416</v>
      </c>
      <c r="J1214" s="66" t="s">
        <v>49</v>
      </c>
      <c r="K1214" s="66" t="s">
        <v>3997</v>
      </c>
      <c r="L1214" s="62" t="s">
        <v>3998</v>
      </c>
      <c r="M1214" s="62" t="s">
        <v>3999</v>
      </c>
      <c r="N1214" s="68">
        <v>3835465</v>
      </c>
      <c r="O1214" s="69" t="s">
        <v>4000</v>
      </c>
      <c r="P1214" s="65" t="s">
        <v>4001</v>
      </c>
      <c r="Q1214" s="65" t="s">
        <v>4002</v>
      </c>
      <c r="R1214" s="65" t="s">
        <v>4003</v>
      </c>
      <c r="S1214" s="65" t="s">
        <v>4004</v>
      </c>
      <c r="T1214" s="65" t="s">
        <v>4002</v>
      </c>
      <c r="U1214" s="70" t="s">
        <v>4005</v>
      </c>
      <c r="V1214" s="71" t="s">
        <v>4232</v>
      </c>
      <c r="W1214" s="72" t="s">
        <v>4232</v>
      </c>
      <c r="X1214" s="73">
        <v>43050</v>
      </c>
      <c r="Y1214" s="74">
        <v>2017060093032</v>
      </c>
      <c r="Z1214" s="74" t="s">
        <v>4232</v>
      </c>
      <c r="AA1214" s="75">
        <f t="shared" si="18"/>
        <v>1</v>
      </c>
      <c r="AB1214" s="70" t="s">
        <v>4233</v>
      </c>
      <c r="AC1214" s="70" t="s">
        <v>61</v>
      </c>
      <c r="AD1214" s="70" t="s">
        <v>68</v>
      </c>
      <c r="AE1214" s="70" t="s">
        <v>4008</v>
      </c>
      <c r="AF1214" s="76" t="s">
        <v>63</v>
      </c>
      <c r="AG1214" s="65" t="s">
        <v>648</v>
      </c>
    </row>
    <row r="1215" spans="1:33" s="78" customFormat="1" ht="50.25" customHeight="1" x14ac:dyDescent="0.25">
      <c r="A1215" s="61" t="s">
        <v>3995</v>
      </c>
      <c r="B1215" s="62">
        <v>50193000</v>
      </c>
      <c r="C1215" s="63" t="s">
        <v>4234</v>
      </c>
      <c r="D1215" s="64">
        <v>43049</v>
      </c>
      <c r="E1215" s="65" t="s">
        <v>231</v>
      </c>
      <c r="F1215" s="66" t="s">
        <v>2584</v>
      </c>
      <c r="G1215" s="65" t="s">
        <v>241</v>
      </c>
      <c r="H1215" s="67">
        <v>402309472</v>
      </c>
      <c r="I1215" s="67">
        <v>402309742</v>
      </c>
      <c r="J1215" s="66" t="s">
        <v>49</v>
      </c>
      <c r="K1215" s="66" t="s">
        <v>3997</v>
      </c>
      <c r="L1215" s="62" t="s">
        <v>3998</v>
      </c>
      <c r="M1215" s="62" t="s">
        <v>3999</v>
      </c>
      <c r="N1215" s="68">
        <v>3835465</v>
      </c>
      <c r="O1215" s="69" t="s">
        <v>4000</v>
      </c>
      <c r="P1215" s="65" t="s">
        <v>4001</v>
      </c>
      <c r="Q1215" s="65" t="s">
        <v>4002</v>
      </c>
      <c r="R1215" s="65" t="s">
        <v>4003</v>
      </c>
      <c r="S1215" s="65" t="s">
        <v>4004</v>
      </c>
      <c r="T1215" s="65" t="s">
        <v>4002</v>
      </c>
      <c r="U1215" s="70" t="s">
        <v>4005</v>
      </c>
      <c r="V1215" s="71" t="s">
        <v>4235</v>
      </c>
      <c r="W1215" s="72" t="s">
        <v>4235</v>
      </c>
      <c r="X1215" s="73">
        <v>43050</v>
      </c>
      <c r="Y1215" s="74">
        <v>2017060093032</v>
      </c>
      <c r="Z1215" s="74" t="s">
        <v>4235</v>
      </c>
      <c r="AA1215" s="75">
        <f t="shared" si="18"/>
        <v>1</v>
      </c>
      <c r="AB1215" s="70" t="s">
        <v>4236</v>
      </c>
      <c r="AC1215" s="70" t="s">
        <v>61</v>
      </c>
      <c r="AD1215" s="70" t="s">
        <v>68</v>
      </c>
      <c r="AE1215" s="70" t="s">
        <v>4008</v>
      </c>
      <c r="AF1215" s="76" t="s">
        <v>63</v>
      </c>
      <c r="AG1215" s="65" t="s">
        <v>648</v>
      </c>
    </row>
    <row r="1216" spans="1:33" s="78" customFormat="1" ht="50.25" customHeight="1" x14ac:dyDescent="0.25">
      <c r="A1216" s="61" t="s">
        <v>3995</v>
      </c>
      <c r="B1216" s="62">
        <v>50193000</v>
      </c>
      <c r="C1216" s="63" t="s">
        <v>4237</v>
      </c>
      <c r="D1216" s="64">
        <v>43049</v>
      </c>
      <c r="E1216" s="65" t="s">
        <v>852</v>
      </c>
      <c r="F1216" s="66" t="s">
        <v>2584</v>
      </c>
      <c r="G1216" s="65" t="s">
        <v>241</v>
      </c>
      <c r="H1216" s="67">
        <v>390799299</v>
      </c>
      <c r="I1216" s="67">
        <v>390799299</v>
      </c>
      <c r="J1216" s="66" t="s">
        <v>49</v>
      </c>
      <c r="K1216" s="66" t="s">
        <v>3997</v>
      </c>
      <c r="L1216" s="62" t="s">
        <v>3998</v>
      </c>
      <c r="M1216" s="62" t="s">
        <v>3999</v>
      </c>
      <c r="N1216" s="68">
        <v>3835465</v>
      </c>
      <c r="O1216" s="69" t="s">
        <v>4000</v>
      </c>
      <c r="P1216" s="65" t="s">
        <v>4001</v>
      </c>
      <c r="Q1216" s="65" t="s">
        <v>4002</v>
      </c>
      <c r="R1216" s="65" t="s">
        <v>4003</v>
      </c>
      <c r="S1216" s="65" t="s">
        <v>4004</v>
      </c>
      <c r="T1216" s="65" t="s">
        <v>4002</v>
      </c>
      <c r="U1216" s="70" t="s">
        <v>4005</v>
      </c>
      <c r="V1216" s="71" t="s">
        <v>4238</v>
      </c>
      <c r="W1216" s="72" t="s">
        <v>4238</v>
      </c>
      <c r="X1216" s="73">
        <v>43050</v>
      </c>
      <c r="Y1216" s="74">
        <v>2017060093032</v>
      </c>
      <c r="Z1216" s="74" t="s">
        <v>4238</v>
      </c>
      <c r="AA1216" s="75">
        <f t="shared" si="18"/>
        <v>1</v>
      </c>
      <c r="AB1216" s="70" t="s">
        <v>4239</v>
      </c>
      <c r="AC1216" s="70" t="s">
        <v>61</v>
      </c>
      <c r="AD1216" s="70" t="s">
        <v>68</v>
      </c>
      <c r="AE1216" s="70" t="s">
        <v>4008</v>
      </c>
      <c r="AF1216" s="76" t="s">
        <v>63</v>
      </c>
      <c r="AG1216" s="65" t="s">
        <v>648</v>
      </c>
    </row>
    <row r="1217" spans="1:33" s="78" customFormat="1" ht="50.25" customHeight="1" x14ac:dyDescent="0.25">
      <c r="A1217" s="61" t="s">
        <v>3995</v>
      </c>
      <c r="B1217" s="62">
        <v>50193000</v>
      </c>
      <c r="C1217" s="63" t="s">
        <v>4240</v>
      </c>
      <c r="D1217" s="64">
        <v>43049</v>
      </c>
      <c r="E1217" s="65" t="s">
        <v>231</v>
      </c>
      <c r="F1217" s="66" t="s">
        <v>2584</v>
      </c>
      <c r="G1217" s="65" t="s">
        <v>241</v>
      </c>
      <c r="H1217" s="67">
        <v>454826816</v>
      </c>
      <c r="I1217" s="67">
        <v>454826816</v>
      </c>
      <c r="J1217" s="66" t="s">
        <v>49</v>
      </c>
      <c r="K1217" s="66" t="s">
        <v>3997</v>
      </c>
      <c r="L1217" s="62" t="s">
        <v>3998</v>
      </c>
      <c r="M1217" s="62" t="s">
        <v>3999</v>
      </c>
      <c r="N1217" s="68">
        <v>3835465</v>
      </c>
      <c r="O1217" s="69" t="s">
        <v>4000</v>
      </c>
      <c r="P1217" s="65" t="s">
        <v>4001</v>
      </c>
      <c r="Q1217" s="65" t="s">
        <v>4002</v>
      </c>
      <c r="R1217" s="65" t="s">
        <v>4003</v>
      </c>
      <c r="S1217" s="65" t="s">
        <v>4004</v>
      </c>
      <c r="T1217" s="65" t="s">
        <v>4002</v>
      </c>
      <c r="U1217" s="70" t="s">
        <v>4005</v>
      </c>
      <c r="V1217" s="71" t="s">
        <v>4241</v>
      </c>
      <c r="W1217" s="72" t="s">
        <v>4241</v>
      </c>
      <c r="X1217" s="73">
        <v>43050</v>
      </c>
      <c r="Y1217" s="74">
        <v>2017060093032</v>
      </c>
      <c r="Z1217" s="74" t="s">
        <v>4241</v>
      </c>
      <c r="AA1217" s="75">
        <f t="shared" si="18"/>
        <v>1</v>
      </c>
      <c r="AB1217" s="70" t="s">
        <v>4242</v>
      </c>
      <c r="AC1217" s="70" t="s">
        <v>61</v>
      </c>
      <c r="AD1217" s="70" t="s">
        <v>68</v>
      </c>
      <c r="AE1217" s="70" t="s">
        <v>4008</v>
      </c>
      <c r="AF1217" s="76" t="s">
        <v>63</v>
      </c>
      <c r="AG1217" s="65" t="s">
        <v>648</v>
      </c>
    </row>
    <row r="1218" spans="1:33" s="78" customFormat="1" ht="50.25" customHeight="1" x14ac:dyDescent="0.25">
      <c r="A1218" s="61" t="s">
        <v>3995</v>
      </c>
      <c r="B1218" s="62">
        <v>50193000</v>
      </c>
      <c r="C1218" s="63" t="s">
        <v>4243</v>
      </c>
      <c r="D1218" s="64">
        <v>43049</v>
      </c>
      <c r="E1218" s="65" t="s">
        <v>852</v>
      </c>
      <c r="F1218" s="66" t="s">
        <v>2584</v>
      </c>
      <c r="G1218" s="65" t="s">
        <v>241</v>
      </c>
      <c r="H1218" s="67">
        <v>176333888</v>
      </c>
      <c r="I1218" s="67">
        <v>176333888</v>
      </c>
      <c r="J1218" s="66" t="s">
        <v>49</v>
      </c>
      <c r="K1218" s="66" t="s">
        <v>3997</v>
      </c>
      <c r="L1218" s="62" t="s">
        <v>3998</v>
      </c>
      <c r="M1218" s="62" t="s">
        <v>3999</v>
      </c>
      <c r="N1218" s="68">
        <v>3835465</v>
      </c>
      <c r="O1218" s="69" t="s">
        <v>4000</v>
      </c>
      <c r="P1218" s="65" t="s">
        <v>4001</v>
      </c>
      <c r="Q1218" s="65" t="s">
        <v>4002</v>
      </c>
      <c r="R1218" s="65" t="s">
        <v>4003</v>
      </c>
      <c r="S1218" s="65" t="s">
        <v>4004</v>
      </c>
      <c r="T1218" s="65" t="s">
        <v>4002</v>
      </c>
      <c r="U1218" s="70" t="s">
        <v>4005</v>
      </c>
      <c r="V1218" s="71" t="s">
        <v>4244</v>
      </c>
      <c r="W1218" s="72" t="s">
        <v>4244</v>
      </c>
      <c r="X1218" s="73">
        <v>43050</v>
      </c>
      <c r="Y1218" s="74">
        <v>2017060093032</v>
      </c>
      <c r="Z1218" s="74" t="s">
        <v>4244</v>
      </c>
      <c r="AA1218" s="75">
        <f t="shared" si="18"/>
        <v>1</v>
      </c>
      <c r="AB1218" s="70" t="s">
        <v>4245</v>
      </c>
      <c r="AC1218" s="70" t="s">
        <v>61</v>
      </c>
      <c r="AD1218" s="70" t="s">
        <v>68</v>
      </c>
      <c r="AE1218" s="70" t="s">
        <v>4008</v>
      </c>
      <c r="AF1218" s="76" t="s">
        <v>63</v>
      </c>
      <c r="AG1218" s="65" t="s">
        <v>648</v>
      </c>
    </row>
    <row r="1219" spans="1:33" s="78" customFormat="1" ht="50.25" customHeight="1" x14ac:dyDescent="0.25">
      <c r="A1219" s="61" t="s">
        <v>3995</v>
      </c>
      <c r="B1219" s="62">
        <v>50193000</v>
      </c>
      <c r="C1219" s="63" t="s">
        <v>4246</v>
      </c>
      <c r="D1219" s="64">
        <v>43049</v>
      </c>
      <c r="E1219" s="65" t="s">
        <v>231</v>
      </c>
      <c r="F1219" s="66" t="s">
        <v>2584</v>
      </c>
      <c r="G1219" s="65" t="s">
        <v>241</v>
      </c>
      <c r="H1219" s="67">
        <v>230145936</v>
      </c>
      <c r="I1219" s="67">
        <v>230145936</v>
      </c>
      <c r="J1219" s="66" t="s">
        <v>49</v>
      </c>
      <c r="K1219" s="66" t="s">
        <v>3997</v>
      </c>
      <c r="L1219" s="62" t="s">
        <v>3998</v>
      </c>
      <c r="M1219" s="62" t="s">
        <v>3999</v>
      </c>
      <c r="N1219" s="68">
        <v>3835465</v>
      </c>
      <c r="O1219" s="69" t="s">
        <v>4000</v>
      </c>
      <c r="P1219" s="65" t="s">
        <v>4001</v>
      </c>
      <c r="Q1219" s="65" t="s">
        <v>4002</v>
      </c>
      <c r="R1219" s="65" t="s">
        <v>4003</v>
      </c>
      <c r="S1219" s="65" t="s">
        <v>4004</v>
      </c>
      <c r="T1219" s="65" t="s">
        <v>4002</v>
      </c>
      <c r="U1219" s="70" t="s">
        <v>4005</v>
      </c>
      <c r="V1219" s="71" t="s">
        <v>4247</v>
      </c>
      <c r="W1219" s="72" t="s">
        <v>4247</v>
      </c>
      <c r="X1219" s="73">
        <v>43050</v>
      </c>
      <c r="Y1219" s="74">
        <v>2017060093032</v>
      </c>
      <c r="Z1219" s="74" t="s">
        <v>4247</v>
      </c>
      <c r="AA1219" s="75">
        <f t="shared" si="18"/>
        <v>1</v>
      </c>
      <c r="AB1219" s="70" t="s">
        <v>4248</v>
      </c>
      <c r="AC1219" s="70" t="s">
        <v>61</v>
      </c>
      <c r="AD1219" s="70" t="s">
        <v>68</v>
      </c>
      <c r="AE1219" s="70" t="s">
        <v>4008</v>
      </c>
      <c r="AF1219" s="76" t="s">
        <v>63</v>
      </c>
      <c r="AG1219" s="65" t="s">
        <v>648</v>
      </c>
    </row>
    <row r="1220" spans="1:33" s="78" customFormat="1" ht="50.25" customHeight="1" x14ac:dyDescent="0.25">
      <c r="A1220" s="61" t="s">
        <v>3995</v>
      </c>
      <c r="B1220" s="62">
        <v>50193000</v>
      </c>
      <c r="C1220" s="63" t="s">
        <v>4249</v>
      </c>
      <c r="D1220" s="64">
        <v>43049</v>
      </c>
      <c r="E1220" s="65" t="s">
        <v>852</v>
      </c>
      <c r="F1220" s="66" t="s">
        <v>2584</v>
      </c>
      <c r="G1220" s="65" t="s">
        <v>241</v>
      </c>
      <c r="H1220" s="67">
        <v>133598433</v>
      </c>
      <c r="I1220" s="67">
        <v>133598433</v>
      </c>
      <c r="J1220" s="66" t="s">
        <v>49</v>
      </c>
      <c r="K1220" s="66" t="s">
        <v>3997</v>
      </c>
      <c r="L1220" s="62" t="s">
        <v>3998</v>
      </c>
      <c r="M1220" s="62" t="s">
        <v>3999</v>
      </c>
      <c r="N1220" s="68">
        <v>3835465</v>
      </c>
      <c r="O1220" s="69" t="s">
        <v>4000</v>
      </c>
      <c r="P1220" s="65" t="s">
        <v>4001</v>
      </c>
      <c r="Q1220" s="65" t="s">
        <v>4002</v>
      </c>
      <c r="R1220" s="65" t="s">
        <v>4003</v>
      </c>
      <c r="S1220" s="65" t="s">
        <v>4004</v>
      </c>
      <c r="T1220" s="65" t="s">
        <v>4002</v>
      </c>
      <c r="U1220" s="70" t="s">
        <v>4005</v>
      </c>
      <c r="V1220" s="71" t="s">
        <v>4250</v>
      </c>
      <c r="W1220" s="72" t="s">
        <v>4250</v>
      </c>
      <c r="X1220" s="73">
        <v>43050</v>
      </c>
      <c r="Y1220" s="74">
        <v>2017060093032</v>
      </c>
      <c r="Z1220" s="74" t="s">
        <v>4250</v>
      </c>
      <c r="AA1220" s="75">
        <f t="shared" si="18"/>
        <v>1</v>
      </c>
      <c r="AB1220" s="70" t="s">
        <v>4251</v>
      </c>
      <c r="AC1220" s="70" t="s">
        <v>61</v>
      </c>
      <c r="AD1220" s="70" t="s">
        <v>68</v>
      </c>
      <c r="AE1220" s="70" t="s">
        <v>4008</v>
      </c>
      <c r="AF1220" s="76" t="s">
        <v>63</v>
      </c>
      <c r="AG1220" s="65" t="s">
        <v>648</v>
      </c>
    </row>
    <row r="1221" spans="1:33" s="78" customFormat="1" ht="50.25" customHeight="1" x14ac:dyDescent="0.25">
      <c r="A1221" s="61" t="s">
        <v>3995</v>
      </c>
      <c r="B1221" s="62">
        <v>50193000</v>
      </c>
      <c r="C1221" s="63" t="s">
        <v>4252</v>
      </c>
      <c r="D1221" s="64">
        <v>43049</v>
      </c>
      <c r="E1221" s="65" t="s">
        <v>852</v>
      </c>
      <c r="F1221" s="66" t="s">
        <v>2584</v>
      </c>
      <c r="G1221" s="65" t="s">
        <v>241</v>
      </c>
      <c r="H1221" s="67">
        <v>905800000</v>
      </c>
      <c r="I1221" s="67">
        <v>905800000</v>
      </c>
      <c r="J1221" s="66" t="s">
        <v>49</v>
      </c>
      <c r="K1221" s="66" t="s">
        <v>3997</v>
      </c>
      <c r="L1221" s="62" t="s">
        <v>3998</v>
      </c>
      <c r="M1221" s="62" t="s">
        <v>3999</v>
      </c>
      <c r="N1221" s="68">
        <v>3835465</v>
      </c>
      <c r="O1221" s="69" t="s">
        <v>4000</v>
      </c>
      <c r="P1221" s="65" t="s">
        <v>4001</v>
      </c>
      <c r="Q1221" s="65" t="s">
        <v>4002</v>
      </c>
      <c r="R1221" s="65" t="s">
        <v>4003</v>
      </c>
      <c r="S1221" s="65" t="s">
        <v>4004</v>
      </c>
      <c r="T1221" s="65" t="s">
        <v>4002</v>
      </c>
      <c r="U1221" s="70" t="s">
        <v>4005</v>
      </c>
      <c r="V1221" s="71" t="s">
        <v>4253</v>
      </c>
      <c r="W1221" s="72" t="s">
        <v>4253</v>
      </c>
      <c r="X1221" s="73">
        <v>43050</v>
      </c>
      <c r="Y1221" s="74">
        <v>2017060093032</v>
      </c>
      <c r="Z1221" s="74" t="s">
        <v>4253</v>
      </c>
      <c r="AA1221" s="75">
        <f t="shared" si="18"/>
        <v>1</v>
      </c>
      <c r="AB1221" s="70" t="s">
        <v>4254</v>
      </c>
      <c r="AC1221" s="70" t="s">
        <v>61</v>
      </c>
      <c r="AD1221" s="70" t="s">
        <v>68</v>
      </c>
      <c r="AE1221" s="70" t="s">
        <v>4008</v>
      </c>
      <c r="AF1221" s="76" t="s">
        <v>63</v>
      </c>
      <c r="AG1221" s="65" t="s">
        <v>648</v>
      </c>
    </row>
    <row r="1222" spans="1:33" s="78" customFormat="1" ht="50.25" customHeight="1" x14ac:dyDescent="0.25">
      <c r="A1222" s="61" t="s">
        <v>3995</v>
      </c>
      <c r="B1222" s="62">
        <v>50193000</v>
      </c>
      <c r="C1222" s="63" t="s">
        <v>4255</v>
      </c>
      <c r="D1222" s="64">
        <v>43049</v>
      </c>
      <c r="E1222" s="65" t="s">
        <v>852</v>
      </c>
      <c r="F1222" s="66" t="s">
        <v>2584</v>
      </c>
      <c r="G1222" s="65" t="s">
        <v>241</v>
      </c>
      <c r="H1222" s="67">
        <v>174833800</v>
      </c>
      <c r="I1222" s="67">
        <v>174833800</v>
      </c>
      <c r="J1222" s="66" t="s">
        <v>49</v>
      </c>
      <c r="K1222" s="66" t="s">
        <v>3997</v>
      </c>
      <c r="L1222" s="62" t="s">
        <v>3998</v>
      </c>
      <c r="M1222" s="62" t="s">
        <v>3999</v>
      </c>
      <c r="N1222" s="68">
        <v>3835465</v>
      </c>
      <c r="O1222" s="69" t="s">
        <v>4000</v>
      </c>
      <c r="P1222" s="65" t="s">
        <v>4001</v>
      </c>
      <c r="Q1222" s="65" t="s">
        <v>4002</v>
      </c>
      <c r="R1222" s="65" t="s">
        <v>4003</v>
      </c>
      <c r="S1222" s="65" t="s">
        <v>4004</v>
      </c>
      <c r="T1222" s="65" t="s">
        <v>4002</v>
      </c>
      <c r="U1222" s="70" t="s">
        <v>4005</v>
      </c>
      <c r="V1222" s="71" t="s">
        <v>4256</v>
      </c>
      <c r="W1222" s="72" t="s">
        <v>4256</v>
      </c>
      <c r="X1222" s="73">
        <v>43050</v>
      </c>
      <c r="Y1222" s="74">
        <v>2017060093032</v>
      </c>
      <c r="Z1222" s="74" t="s">
        <v>4256</v>
      </c>
      <c r="AA1222" s="75">
        <f t="shared" si="18"/>
        <v>1</v>
      </c>
      <c r="AB1222" s="70" t="s">
        <v>4257</v>
      </c>
      <c r="AC1222" s="70" t="s">
        <v>61</v>
      </c>
      <c r="AD1222" s="70" t="s">
        <v>68</v>
      </c>
      <c r="AE1222" s="70" t="s">
        <v>4008</v>
      </c>
      <c r="AF1222" s="76" t="s">
        <v>63</v>
      </c>
      <c r="AG1222" s="65" t="s">
        <v>648</v>
      </c>
    </row>
    <row r="1223" spans="1:33" s="78" customFormat="1" ht="50.25" customHeight="1" x14ac:dyDescent="0.25">
      <c r="A1223" s="61" t="s">
        <v>3995</v>
      </c>
      <c r="B1223" s="62">
        <v>50193000</v>
      </c>
      <c r="C1223" s="63" t="s">
        <v>4258</v>
      </c>
      <c r="D1223" s="64">
        <v>43049</v>
      </c>
      <c r="E1223" s="65" t="s">
        <v>852</v>
      </c>
      <c r="F1223" s="66" t="s">
        <v>2584</v>
      </c>
      <c r="G1223" s="65" t="s">
        <v>241</v>
      </c>
      <c r="H1223" s="67">
        <v>164280000</v>
      </c>
      <c r="I1223" s="67">
        <v>164280000</v>
      </c>
      <c r="J1223" s="66" t="s">
        <v>49</v>
      </c>
      <c r="K1223" s="66" t="s">
        <v>3997</v>
      </c>
      <c r="L1223" s="62" t="s">
        <v>3998</v>
      </c>
      <c r="M1223" s="62" t="s">
        <v>3999</v>
      </c>
      <c r="N1223" s="68">
        <v>3835465</v>
      </c>
      <c r="O1223" s="69" t="s">
        <v>4000</v>
      </c>
      <c r="P1223" s="65" t="s">
        <v>4001</v>
      </c>
      <c r="Q1223" s="65" t="s">
        <v>4002</v>
      </c>
      <c r="R1223" s="65" t="s">
        <v>4003</v>
      </c>
      <c r="S1223" s="65" t="s">
        <v>4004</v>
      </c>
      <c r="T1223" s="65" t="s">
        <v>4002</v>
      </c>
      <c r="U1223" s="70" t="s">
        <v>4005</v>
      </c>
      <c r="V1223" s="71" t="s">
        <v>4259</v>
      </c>
      <c r="W1223" s="72" t="s">
        <v>4259</v>
      </c>
      <c r="X1223" s="73">
        <v>43050</v>
      </c>
      <c r="Y1223" s="74">
        <v>2017060093032</v>
      </c>
      <c r="Z1223" s="74" t="s">
        <v>4259</v>
      </c>
      <c r="AA1223" s="75">
        <f t="shared" si="18"/>
        <v>1</v>
      </c>
      <c r="AB1223" s="70" t="s">
        <v>4260</v>
      </c>
      <c r="AC1223" s="70" t="s">
        <v>61</v>
      </c>
      <c r="AD1223" s="70" t="s">
        <v>68</v>
      </c>
      <c r="AE1223" s="70" t="s">
        <v>4008</v>
      </c>
      <c r="AF1223" s="76" t="s">
        <v>63</v>
      </c>
      <c r="AG1223" s="65" t="s">
        <v>648</v>
      </c>
    </row>
    <row r="1224" spans="1:33" s="78" customFormat="1" ht="50.25" customHeight="1" x14ac:dyDescent="0.25">
      <c r="A1224" s="61" t="s">
        <v>3995</v>
      </c>
      <c r="B1224" s="62">
        <v>50193000</v>
      </c>
      <c r="C1224" s="63" t="s">
        <v>4261</v>
      </c>
      <c r="D1224" s="64">
        <v>43049</v>
      </c>
      <c r="E1224" s="65" t="s">
        <v>231</v>
      </c>
      <c r="F1224" s="66" t="s">
        <v>2584</v>
      </c>
      <c r="G1224" s="65" t="s">
        <v>241</v>
      </c>
      <c r="H1224" s="67">
        <v>41152360</v>
      </c>
      <c r="I1224" s="67">
        <v>41152360</v>
      </c>
      <c r="J1224" s="66" t="s">
        <v>49</v>
      </c>
      <c r="K1224" s="66" t="s">
        <v>3997</v>
      </c>
      <c r="L1224" s="62" t="s">
        <v>3998</v>
      </c>
      <c r="M1224" s="62" t="s">
        <v>3999</v>
      </c>
      <c r="N1224" s="68">
        <v>3835465</v>
      </c>
      <c r="O1224" s="69" t="s">
        <v>4000</v>
      </c>
      <c r="P1224" s="65" t="s">
        <v>4001</v>
      </c>
      <c r="Q1224" s="65" t="s">
        <v>4002</v>
      </c>
      <c r="R1224" s="65" t="s">
        <v>4003</v>
      </c>
      <c r="S1224" s="65" t="s">
        <v>4004</v>
      </c>
      <c r="T1224" s="65" t="s">
        <v>4002</v>
      </c>
      <c r="U1224" s="70" t="s">
        <v>4005</v>
      </c>
      <c r="V1224" s="71" t="s">
        <v>4262</v>
      </c>
      <c r="W1224" s="72" t="s">
        <v>4262</v>
      </c>
      <c r="X1224" s="73">
        <v>43050</v>
      </c>
      <c r="Y1224" s="74">
        <v>2017060093032</v>
      </c>
      <c r="Z1224" s="74" t="s">
        <v>4262</v>
      </c>
      <c r="AA1224" s="75">
        <f t="shared" si="18"/>
        <v>1</v>
      </c>
      <c r="AB1224" s="70" t="s">
        <v>4263</v>
      </c>
      <c r="AC1224" s="70" t="s">
        <v>61</v>
      </c>
      <c r="AD1224" s="70" t="s">
        <v>68</v>
      </c>
      <c r="AE1224" s="70" t="s">
        <v>4008</v>
      </c>
      <c r="AF1224" s="76" t="s">
        <v>63</v>
      </c>
      <c r="AG1224" s="65" t="s">
        <v>648</v>
      </c>
    </row>
    <row r="1225" spans="1:33" s="78" customFormat="1" ht="50.25" customHeight="1" x14ac:dyDescent="0.25">
      <c r="A1225" s="61" t="s">
        <v>3995</v>
      </c>
      <c r="B1225" s="62">
        <v>50193000</v>
      </c>
      <c r="C1225" s="63" t="s">
        <v>4264</v>
      </c>
      <c r="D1225" s="64">
        <v>43049</v>
      </c>
      <c r="E1225" s="65" t="s">
        <v>231</v>
      </c>
      <c r="F1225" s="66" t="s">
        <v>2584</v>
      </c>
      <c r="G1225" s="65" t="s">
        <v>241</v>
      </c>
      <c r="H1225" s="67">
        <v>802493630</v>
      </c>
      <c r="I1225" s="67">
        <v>802493630</v>
      </c>
      <c r="J1225" s="66" t="s">
        <v>49</v>
      </c>
      <c r="K1225" s="66" t="s">
        <v>3997</v>
      </c>
      <c r="L1225" s="62" t="s">
        <v>3998</v>
      </c>
      <c r="M1225" s="62" t="s">
        <v>3999</v>
      </c>
      <c r="N1225" s="68">
        <v>3835465</v>
      </c>
      <c r="O1225" s="69" t="s">
        <v>4000</v>
      </c>
      <c r="P1225" s="65" t="s">
        <v>4001</v>
      </c>
      <c r="Q1225" s="65" t="s">
        <v>4002</v>
      </c>
      <c r="R1225" s="65" t="s">
        <v>4003</v>
      </c>
      <c r="S1225" s="65" t="s">
        <v>4004</v>
      </c>
      <c r="T1225" s="65" t="s">
        <v>4002</v>
      </c>
      <c r="U1225" s="70" t="s">
        <v>4005</v>
      </c>
      <c r="V1225" s="71" t="s">
        <v>4265</v>
      </c>
      <c r="W1225" s="72" t="s">
        <v>4265</v>
      </c>
      <c r="X1225" s="73">
        <v>43050</v>
      </c>
      <c r="Y1225" s="74">
        <v>2017060093032</v>
      </c>
      <c r="Z1225" s="74" t="s">
        <v>4265</v>
      </c>
      <c r="AA1225" s="75">
        <f t="shared" si="18"/>
        <v>1</v>
      </c>
      <c r="AB1225" s="70" t="s">
        <v>4266</v>
      </c>
      <c r="AC1225" s="70" t="s">
        <v>61</v>
      </c>
      <c r="AD1225" s="70" t="s">
        <v>68</v>
      </c>
      <c r="AE1225" s="70" t="s">
        <v>4008</v>
      </c>
      <c r="AF1225" s="76" t="s">
        <v>63</v>
      </c>
      <c r="AG1225" s="65" t="s">
        <v>648</v>
      </c>
    </row>
    <row r="1226" spans="1:33" s="78" customFormat="1" ht="50.25" customHeight="1" x14ac:dyDescent="0.25">
      <c r="A1226" s="61" t="s">
        <v>3995</v>
      </c>
      <c r="B1226" s="62">
        <v>50193000</v>
      </c>
      <c r="C1226" s="63" t="s">
        <v>4267</v>
      </c>
      <c r="D1226" s="64">
        <v>43049</v>
      </c>
      <c r="E1226" s="65" t="s">
        <v>231</v>
      </c>
      <c r="F1226" s="66" t="s">
        <v>2584</v>
      </c>
      <c r="G1226" s="65" t="s">
        <v>241</v>
      </c>
      <c r="H1226" s="67">
        <v>424997152</v>
      </c>
      <c r="I1226" s="67">
        <v>424997152</v>
      </c>
      <c r="J1226" s="66" t="s">
        <v>49</v>
      </c>
      <c r="K1226" s="66" t="s">
        <v>3997</v>
      </c>
      <c r="L1226" s="62" t="s">
        <v>3998</v>
      </c>
      <c r="M1226" s="62" t="s">
        <v>3999</v>
      </c>
      <c r="N1226" s="68">
        <v>3835465</v>
      </c>
      <c r="O1226" s="69" t="s">
        <v>4000</v>
      </c>
      <c r="P1226" s="65" t="s">
        <v>4001</v>
      </c>
      <c r="Q1226" s="65" t="s">
        <v>4002</v>
      </c>
      <c r="R1226" s="65" t="s">
        <v>4003</v>
      </c>
      <c r="S1226" s="65" t="s">
        <v>4004</v>
      </c>
      <c r="T1226" s="65" t="s">
        <v>4002</v>
      </c>
      <c r="U1226" s="70" t="s">
        <v>4005</v>
      </c>
      <c r="V1226" s="71" t="s">
        <v>4268</v>
      </c>
      <c r="W1226" s="72" t="s">
        <v>4268</v>
      </c>
      <c r="X1226" s="73">
        <v>43050</v>
      </c>
      <c r="Y1226" s="74">
        <v>2017060093032</v>
      </c>
      <c r="Z1226" s="74" t="s">
        <v>4268</v>
      </c>
      <c r="AA1226" s="75">
        <f t="shared" si="18"/>
        <v>1</v>
      </c>
      <c r="AB1226" s="70" t="s">
        <v>4269</v>
      </c>
      <c r="AC1226" s="70" t="s">
        <v>61</v>
      </c>
      <c r="AD1226" s="70" t="s">
        <v>68</v>
      </c>
      <c r="AE1226" s="70" t="s">
        <v>4008</v>
      </c>
      <c r="AF1226" s="76" t="s">
        <v>63</v>
      </c>
      <c r="AG1226" s="65" t="s">
        <v>648</v>
      </c>
    </row>
    <row r="1227" spans="1:33" s="78" customFormat="1" ht="50.25" customHeight="1" x14ac:dyDescent="0.25">
      <c r="A1227" s="61" t="s">
        <v>3995</v>
      </c>
      <c r="B1227" s="62">
        <v>50193000</v>
      </c>
      <c r="C1227" s="63" t="s">
        <v>4270</v>
      </c>
      <c r="D1227" s="64">
        <v>43049</v>
      </c>
      <c r="E1227" s="65" t="s">
        <v>852</v>
      </c>
      <c r="F1227" s="66" t="s">
        <v>2584</v>
      </c>
      <c r="G1227" s="65" t="s">
        <v>241</v>
      </c>
      <c r="H1227" s="67">
        <v>327025866</v>
      </c>
      <c r="I1227" s="67">
        <v>327025866</v>
      </c>
      <c r="J1227" s="66" t="s">
        <v>49</v>
      </c>
      <c r="K1227" s="66" t="s">
        <v>3997</v>
      </c>
      <c r="L1227" s="62" t="s">
        <v>3998</v>
      </c>
      <c r="M1227" s="62" t="s">
        <v>3999</v>
      </c>
      <c r="N1227" s="68">
        <v>3835465</v>
      </c>
      <c r="O1227" s="69" t="s">
        <v>4000</v>
      </c>
      <c r="P1227" s="65" t="s">
        <v>4001</v>
      </c>
      <c r="Q1227" s="65" t="s">
        <v>4002</v>
      </c>
      <c r="R1227" s="65" t="s">
        <v>4003</v>
      </c>
      <c r="S1227" s="65" t="s">
        <v>4004</v>
      </c>
      <c r="T1227" s="65" t="s">
        <v>4002</v>
      </c>
      <c r="U1227" s="70" t="s">
        <v>4005</v>
      </c>
      <c r="V1227" s="71" t="s">
        <v>4271</v>
      </c>
      <c r="W1227" s="72" t="s">
        <v>4271</v>
      </c>
      <c r="X1227" s="73">
        <v>43050</v>
      </c>
      <c r="Y1227" s="74">
        <v>2017060093032</v>
      </c>
      <c r="Z1227" s="74" t="s">
        <v>4271</v>
      </c>
      <c r="AA1227" s="75">
        <f t="shared" si="18"/>
        <v>1</v>
      </c>
      <c r="AB1227" s="70" t="s">
        <v>4272</v>
      </c>
      <c r="AC1227" s="70" t="s">
        <v>61</v>
      </c>
      <c r="AD1227" s="70" t="s">
        <v>68</v>
      </c>
      <c r="AE1227" s="70" t="s">
        <v>4008</v>
      </c>
      <c r="AF1227" s="76" t="s">
        <v>63</v>
      </c>
      <c r="AG1227" s="65" t="s">
        <v>648</v>
      </c>
    </row>
    <row r="1228" spans="1:33" s="78" customFormat="1" ht="50.25" customHeight="1" x14ac:dyDescent="0.25">
      <c r="A1228" s="61" t="s">
        <v>3995</v>
      </c>
      <c r="B1228" s="62">
        <v>50193000</v>
      </c>
      <c r="C1228" s="63" t="s">
        <v>4273</v>
      </c>
      <c r="D1228" s="64">
        <v>43049</v>
      </c>
      <c r="E1228" s="65" t="s">
        <v>852</v>
      </c>
      <c r="F1228" s="66" t="s">
        <v>2584</v>
      </c>
      <c r="G1228" s="65" t="s">
        <v>241</v>
      </c>
      <c r="H1228" s="67">
        <v>845659221</v>
      </c>
      <c r="I1228" s="67">
        <v>845659221</v>
      </c>
      <c r="J1228" s="66" t="s">
        <v>49</v>
      </c>
      <c r="K1228" s="66" t="s">
        <v>3997</v>
      </c>
      <c r="L1228" s="62" t="s">
        <v>3998</v>
      </c>
      <c r="M1228" s="62" t="s">
        <v>3999</v>
      </c>
      <c r="N1228" s="68">
        <v>3835465</v>
      </c>
      <c r="O1228" s="69" t="s">
        <v>4000</v>
      </c>
      <c r="P1228" s="65" t="s">
        <v>4001</v>
      </c>
      <c r="Q1228" s="65" t="s">
        <v>4002</v>
      </c>
      <c r="R1228" s="65" t="s">
        <v>4003</v>
      </c>
      <c r="S1228" s="65" t="s">
        <v>4004</v>
      </c>
      <c r="T1228" s="65" t="s">
        <v>4002</v>
      </c>
      <c r="U1228" s="70" t="s">
        <v>4005</v>
      </c>
      <c r="V1228" s="71" t="s">
        <v>4274</v>
      </c>
      <c r="W1228" s="72" t="s">
        <v>4274</v>
      </c>
      <c r="X1228" s="73">
        <v>43050</v>
      </c>
      <c r="Y1228" s="74">
        <v>2017060093032</v>
      </c>
      <c r="Z1228" s="74" t="s">
        <v>4274</v>
      </c>
      <c r="AA1228" s="75">
        <f t="shared" ref="AA1228:AA1291" si="19">+IF(AND(W1228="",X1228="",Y1228="",Z1228=""),"",IF(AND(W1228&lt;&gt;"",X1228="",Y1228="",Z1228=""),0%,IF(AND(W1228&lt;&gt;"",X1228&lt;&gt;"",Y1228="",Z1228=""),33%,IF(AND(W1228&lt;&gt;"",X1228&lt;&gt;"",Y1228&lt;&gt;"",Z1228=""),66%,IF(AND(W1228&lt;&gt;"",X1228&lt;&gt;"",Y1228&lt;&gt;"",Z1228&lt;&gt;""),100%,"Información incompleta")))))</f>
        <v>1</v>
      </c>
      <c r="AB1228" s="70" t="s">
        <v>4275</v>
      </c>
      <c r="AC1228" s="70" t="s">
        <v>61</v>
      </c>
      <c r="AD1228" s="70" t="s">
        <v>68</v>
      </c>
      <c r="AE1228" s="70" t="s">
        <v>4008</v>
      </c>
      <c r="AF1228" s="76" t="s">
        <v>63</v>
      </c>
      <c r="AG1228" s="65" t="s">
        <v>648</v>
      </c>
    </row>
    <row r="1229" spans="1:33" s="78" customFormat="1" ht="50.25" customHeight="1" x14ac:dyDescent="0.25">
      <c r="A1229" s="61" t="s">
        <v>3995</v>
      </c>
      <c r="B1229" s="62">
        <v>50193000</v>
      </c>
      <c r="C1229" s="63" t="s">
        <v>4276</v>
      </c>
      <c r="D1229" s="64">
        <v>43049</v>
      </c>
      <c r="E1229" s="65" t="s">
        <v>231</v>
      </c>
      <c r="F1229" s="66" t="s">
        <v>2584</v>
      </c>
      <c r="G1229" s="65" t="s">
        <v>241</v>
      </c>
      <c r="H1229" s="67">
        <v>255161200</v>
      </c>
      <c r="I1229" s="67">
        <v>255161200</v>
      </c>
      <c r="J1229" s="66" t="s">
        <v>49</v>
      </c>
      <c r="K1229" s="66" t="s">
        <v>3997</v>
      </c>
      <c r="L1229" s="62" t="s">
        <v>3998</v>
      </c>
      <c r="M1229" s="62" t="s">
        <v>3999</v>
      </c>
      <c r="N1229" s="68">
        <v>3835465</v>
      </c>
      <c r="O1229" s="69" t="s">
        <v>4000</v>
      </c>
      <c r="P1229" s="65" t="s">
        <v>4001</v>
      </c>
      <c r="Q1229" s="65" t="s">
        <v>4002</v>
      </c>
      <c r="R1229" s="65" t="s">
        <v>4003</v>
      </c>
      <c r="S1229" s="65" t="s">
        <v>4004</v>
      </c>
      <c r="T1229" s="65" t="s">
        <v>4002</v>
      </c>
      <c r="U1229" s="70" t="s">
        <v>4005</v>
      </c>
      <c r="V1229" s="71" t="s">
        <v>4277</v>
      </c>
      <c r="W1229" s="72" t="s">
        <v>4277</v>
      </c>
      <c r="X1229" s="73">
        <v>43050</v>
      </c>
      <c r="Y1229" s="74">
        <v>2017060093032</v>
      </c>
      <c r="Z1229" s="74" t="s">
        <v>4277</v>
      </c>
      <c r="AA1229" s="75">
        <f t="shared" si="19"/>
        <v>1</v>
      </c>
      <c r="AB1229" s="70" t="s">
        <v>4278</v>
      </c>
      <c r="AC1229" s="70" t="s">
        <v>61</v>
      </c>
      <c r="AD1229" s="70" t="s">
        <v>68</v>
      </c>
      <c r="AE1229" s="70" t="s">
        <v>4008</v>
      </c>
      <c r="AF1229" s="76" t="s">
        <v>63</v>
      </c>
      <c r="AG1229" s="65" t="s">
        <v>648</v>
      </c>
    </row>
    <row r="1230" spans="1:33" s="78" customFormat="1" ht="50.25" customHeight="1" x14ac:dyDescent="0.25">
      <c r="A1230" s="61" t="s">
        <v>3995</v>
      </c>
      <c r="B1230" s="62">
        <v>50193000</v>
      </c>
      <c r="C1230" s="63" t="s">
        <v>4279</v>
      </c>
      <c r="D1230" s="64">
        <v>43049</v>
      </c>
      <c r="E1230" s="65" t="s">
        <v>852</v>
      </c>
      <c r="F1230" s="66" t="s">
        <v>2584</v>
      </c>
      <c r="G1230" s="65" t="s">
        <v>241</v>
      </c>
      <c r="H1230" s="67">
        <v>278468445</v>
      </c>
      <c r="I1230" s="67">
        <v>278468445</v>
      </c>
      <c r="J1230" s="66" t="s">
        <v>49</v>
      </c>
      <c r="K1230" s="66" t="s">
        <v>3997</v>
      </c>
      <c r="L1230" s="62" t="s">
        <v>3998</v>
      </c>
      <c r="M1230" s="62" t="s">
        <v>3999</v>
      </c>
      <c r="N1230" s="68">
        <v>3835465</v>
      </c>
      <c r="O1230" s="69" t="s">
        <v>4000</v>
      </c>
      <c r="P1230" s="65" t="s">
        <v>4001</v>
      </c>
      <c r="Q1230" s="65" t="s">
        <v>4002</v>
      </c>
      <c r="R1230" s="65" t="s">
        <v>4003</v>
      </c>
      <c r="S1230" s="65" t="s">
        <v>4004</v>
      </c>
      <c r="T1230" s="65" t="s">
        <v>4002</v>
      </c>
      <c r="U1230" s="70" t="s">
        <v>4005</v>
      </c>
      <c r="V1230" s="71" t="s">
        <v>4280</v>
      </c>
      <c r="W1230" s="72" t="s">
        <v>4280</v>
      </c>
      <c r="X1230" s="73">
        <v>43050</v>
      </c>
      <c r="Y1230" s="74">
        <v>2017060093032</v>
      </c>
      <c r="Z1230" s="74" t="s">
        <v>4280</v>
      </c>
      <c r="AA1230" s="75">
        <f t="shared" si="19"/>
        <v>1</v>
      </c>
      <c r="AB1230" s="70" t="s">
        <v>4281</v>
      </c>
      <c r="AC1230" s="70" t="s">
        <v>61</v>
      </c>
      <c r="AD1230" s="70" t="s">
        <v>68</v>
      </c>
      <c r="AE1230" s="70" t="s">
        <v>4008</v>
      </c>
      <c r="AF1230" s="76" t="s">
        <v>63</v>
      </c>
      <c r="AG1230" s="65" t="s">
        <v>648</v>
      </c>
    </row>
    <row r="1231" spans="1:33" s="78" customFormat="1" ht="50.25" customHeight="1" x14ac:dyDescent="0.25">
      <c r="A1231" s="61" t="s">
        <v>3995</v>
      </c>
      <c r="B1231" s="62">
        <v>50193000</v>
      </c>
      <c r="C1231" s="63" t="s">
        <v>4282</v>
      </c>
      <c r="D1231" s="64">
        <v>43049</v>
      </c>
      <c r="E1231" s="65" t="s">
        <v>852</v>
      </c>
      <c r="F1231" s="66" t="s">
        <v>2584</v>
      </c>
      <c r="G1231" s="65" t="s">
        <v>241</v>
      </c>
      <c r="H1231" s="67">
        <v>316448569</v>
      </c>
      <c r="I1231" s="67">
        <v>316448569</v>
      </c>
      <c r="J1231" s="66" t="s">
        <v>49</v>
      </c>
      <c r="K1231" s="66" t="s">
        <v>3997</v>
      </c>
      <c r="L1231" s="62" t="s">
        <v>3998</v>
      </c>
      <c r="M1231" s="62" t="s">
        <v>3999</v>
      </c>
      <c r="N1231" s="68">
        <v>3835465</v>
      </c>
      <c r="O1231" s="69" t="s">
        <v>4000</v>
      </c>
      <c r="P1231" s="65" t="s">
        <v>4001</v>
      </c>
      <c r="Q1231" s="65" t="s">
        <v>4002</v>
      </c>
      <c r="R1231" s="65" t="s">
        <v>4003</v>
      </c>
      <c r="S1231" s="65" t="s">
        <v>4004</v>
      </c>
      <c r="T1231" s="65" t="s">
        <v>4002</v>
      </c>
      <c r="U1231" s="70" t="s">
        <v>4005</v>
      </c>
      <c r="V1231" s="71" t="s">
        <v>4283</v>
      </c>
      <c r="W1231" s="72" t="s">
        <v>4283</v>
      </c>
      <c r="X1231" s="73">
        <v>43050</v>
      </c>
      <c r="Y1231" s="74">
        <v>2017060093032</v>
      </c>
      <c r="Z1231" s="74" t="s">
        <v>4283</v>
      </c>
      <c r="AA1231" s="75">
        <f t="shared" si="19"/>
        <v>1</v>
      </c>
      <c r="AB1231" s="70" t="s">
        <v>4284</v>
      </c>
      <c r="AC1231" s="70" t="s">
        <v>61</v>
      </c>
      <c r="AD1231" s="70" t="s">
        <v>68</v>
      </c>
      <c r="AE1231" s="70" t="s">
        <v>4008</v>
      </c>
      <c r="AF1231" s="76" t="s">
        <v>63</v>
      </c>
      <c r="AG1231" s="65" t="s">
        <v>648</v>
      </c>
    </row>
    <row r="1232" spans="1:33" s="78" customFormat="1" ht="50.25" customHeight="1" x14ac:dyDescent="0.25">
      <c r="A1232" s="61" t="s">
        <v>3995</v>
      </c>
      <c r="B1232" s="62">
        <v>50193000</v>
      </c>
      <c r="C1232" s="63" t="s">
        <v>4285</v>
      </c>
      <c r="D1232" s="64">
        <v>43049</v>
      </c>
      <c r="E1232" s="65" t="s">
        <v>852</v>
      </c>
      <c r="F1232" s="66" t="s">
        <v>2584</v>
      </c>
      <c r="G1232" s="65" t="s">
        <v>241</v>
      </c>
      <c r="H1232" s="67">
        <v>219877687</v>
      </c>
      <c r="I1232" s="67">
        <v>219877687</v>
      </c>
      <c r="J1232" s="66" t="s">
        <v>49</v>
      </c>
      <c r="K1232" s="66" t="s">
        <v>3997</v>
      </c>
      <c r="L1232" s="62" t="s">
        <v>3998</v>
      </c>
      <c r="M1232" s="62" t="s">
        <v>3999</v>
      </c>
      <c r="N1232" s="68">
        <v>3835465</v>
      </c>
      <c r="O1232" s="69" t="s">
        <v>4000</v>
      </c>
      <c r="P1232" s="65" t="s">
        <v>4001</v>
      </c>
      <c r="Q1232" s="65" t="s">
        <v>4002</v>
      </c>
      <c r="R1232" s="65" t="s">
        <v>4003</v>
      </c>
      <c r="S1232" s="65" t="s">
        <v>4004</v>
      </c>
      <c r="T1232" s="65" t="s">
        <v>4002</v>
      </c>
      <c r="U1232" s="70" t="s">
        <v>4005</v>
      </c>
      <c r="V1232" s="71" t="s">
        <v>4286</v>
      </c>
      <c r="W1232" s="72" t="s">
        <v>4286</v>
      </c>
      <c r="X1232" s="73">
        <v>43050</v>
      </c>
      <c r="Y1232" s="74">
        <v>2017060093032</v>
      </c>
      <c r="Z1232" s="74" t="s">
        <v>4286</v>
      </c>
      <c r="AA1232" s="75">
        <f t="shared" si="19"/>
        <v>1</v>
      </c>
      <c r="AB1232" s="70" t="s">
        <v>4287</v>
      </c>
      <c r="AC1232" s="70" t="s">
        <v>61</v>
      </c>
      <c r="AD1232" s="70" t="s">
        <v>68</v>
      </c>
      <c r="AE1232" s="70" t="s">
        <v>4008</v>
      </c>
      <c r="AF1232" s="76" t="s">
        <v>63</v>
      </c>
      <c r="AG1232" s="65" t="s">
        <v>648</v>
      </c>
    </row>
    <row r="1233" spans="1:33" s="78" customFormat="1" ht="50.25" customHeight="1" x14ac:dyDescent="0.25">
      <c r="A1233" s="61" t="s">
        <v>3995</v>
      </c>
      <c r="B1233" s="62">
        <v>50193000</v>
      </c>
      <c r="C1233" s="63" t="s">
        <v>4288</v>
      </c>
      <c r="D1233" s="64">
        <v>43049</v>
      </c>
      <c r="E1233" s="65" t="s">
        <v>852</v>
      </c>
      <c r="F1233" s="66" t="s">
        <v>2584</v>
      </c>
      <c r="G1233" s="65" t="s">
        <v>241</v>
      </c>
      <c r="H1233" s="67">
        <v>264350060</v>
      </c>
      <c r="I1233" s="67">
        <v>264350060</v>
      </c>
      <c r="J1233" s="66" t="s">
        <v>49</v>
      </c>
      <c r="K1233" s="66" t="s">
        <v>3997</v>
      </c>
      <c r="L1233" s="62" t="s">
        <v>3998</v>
      </c>
      <c r="M1233" s="62" t="s">
        <v>3999</v>
      </c>
      <c r="N1233" s="68">
        <v>3835465</v>
      </c>
      <c r="O1233" s="69" t="s">
        <v>4000</v>
      </c>
      <c r="P1233" s="65" t="s">
        <v>4001</v>
      </c>
      <c r="Q1233" s="65" t="s">
        <v>4002</v>
      </c>
      <c r="R1233" s="65" t="s">
        <v>4003</v>
      </c>
      <c r="S1233" s="65" t="s">
        <v>4004</v>
      </c>
      <c r="T1233" s="65" t="s">
        <v>4002</v>
      </c>
      <c r="U1233" s="70" t="s">
        <v>4005</v>
      </c>
      <c r="V1233" s="71" t="s">
        <v>4289</v>
      </c>
      <c r="W1233" s="72" t="s">
        <v>4289</v>
      </c>
      <c r="X1233" s="73">
        <v>43050</v>
      </c>
      <c r="Y1233" s="74">
        <v>2017060093032</v>
      </c>
      <c r="Z1233" s="74" t="s">
        <v>4289</v>
      </c>
      <c r="AA1233" s="75">
        <f t="shared" si="19"/>
        <v>1</v>
      </c>
      <c r="AB1233" s="70" t="s">
        <v>4290</v>
      </c>
      <c r="AC1233" s="70" t="s">
        <v>61</v>
      </c>
      <c r="AD1233" s="70" t="s">
        <v>68</v>
      </c>
      <c r="AE1233" s="70" t="s">
        <v>4008</v>
      </c>
      <c r="AF1233" s="76" t="s">
        <v>63</v>
      </c>
      <c r="AG1233" s="65" t="s">
        <v>648</v>
      </c>
    </row>
    <row r="1234" spans="1:33" s="78" customFormat="1" ht="50.25" customHeight="1" x14ac:dyDescent="0.25">
      <c r="A1234" s="61" t="s">
        <v>3995</v>
      </c>
      <c r="B1234" s="62">
        <v>50193000</v>
      </c>
      <c r="C1234" s="63" t="s">
        <v>4291</v>
      </c>
      <c r="D1234" s="64">
        <v>43049</v>
      </c>
      <c r="E1234" s="65" t="s">
        <v>852</v>
      </c>
      <c r="F1234" s="66" t="s">
        <v>2584</v>
      </c>
      <c r="G1234" s="65" t="s">
        <v>241</v>
      </c>
      <c r="H1234" s="67">
        <v>425167896</v>
      </c>
      <c r="I1234" s="67">
        <v>425167896</v>
      </c>
      <c r="J1234" s="66" t="s">
        <v>49</v>
      </c>
      <c r="K1234" s="66" t="s">
        <v>3997</v>
      </c>
      <c r="L1234" s="62" t="s">
        <v>3998</v>
      </c>
      <c r="M1234" s="62" t="s">
        <v>3999</v>
      </c>
      <c r="N1234" s="68">
        <v>3835465</v>
      </c>
      <c r="O1234" s="69" t="s">
        <v>4000</v>
      </c>
      <c r="P1234" s="65" t="s">
        <v>4001</v>
      </c>
      <c r="Q1234" s="65" t="s">
        <v>4002</v>
      </c>
      <c r="R1234" s="65" t="s">
        <v>4003</v>
      </c>
      <c r="S1234" s="65" t="s">
        <v>4004</v>
      </c>
      <c r="T1234" s="65" t="s">
        <v>4002</v>
      </c>
      <c r="U1234" s="70" t="s">
        <v>4005</v>
      </c>
      <c r="V1234" s="71" t="s">
        <v>4292</v>
      </c>
      <c r="W1234" s="72" t="s">
        <v>4292</v>
      </c>
      <c r="X1234" s="73">
        <v>43050</v>
      </c>
      <c r="Y1234" s="74">
        <v>2017060093032</v>
      </c>
      <c r="Z1234" s="74" t="s">
        <v>4292</v>
      </c>
      <c r="AA1234" s="75">
        <f t="shared" si="19"/>
        <v>1</v>
      </c>
      <c r="AB1234" s="70" t="s">
        <v>4293</v>
      </c>
      <c r="AC1234" s="70" t="s">
        <v>61</v>
      </c>
      <c r="AD1234" s="70" t="s">
        <v>68</v>
      </c>
      <c r="AE1234" s="70" t="s">
        <v>4008</v>
      </c>
      <c r="AF1234" s="76" t="s">
        <v>63</v>
      </c>
      <c r="AG1234" s="65" t="s">
        <v>648</v>
      </c>
    </row>
    <row r="1235" spans="1:33" s="78" customFormat="1" ht="50.25" customHeight="1" x14ac:dyDescent="0.25">
      <c r="A1235" s="61" t="s">
        <v>3995</v>
      </c>
      <c r="B1235" s="62">
        <v>50193000</v>
      </c>
      <c r="C1235" s="63" t="s">
        <v>4294</v>
      </c>
      <c r="D1235" s="64">
        <v>43049</v>
      </c>
      <c r="E1235" s="65" t="s">
        <v>231</v>
      </c>
      <c r="F1235" s="66" t="s">
        <v>2584</v>
      </c>
      <c r="G1235" s="65" t="s">
        <v>241</v>
      </c>
      <c r="H1235" s="67">
        <v>147061616</v>
      </c>
      <c r="I1235" s="67">
        <v>147061616</v>
      </c>
      <c r="J1235" s="66" t="s">
        <v>49</v>
      </c>
      <c r="K1235" s="66" t="s">
        <v>3997</v>
      </c>
      <c r="L1235" s="62" t="s">
        <v>3998</v>
      </c>
      <c r="M1235" s="62" t="s">
        <v>3999</v>
      </c>
      <c r="N1235" s="68">
        <v>3835465</v>
      </c>
      <c r="O1235" s="69" t="s">
        <v>4000</v>
      </c>
      <c r="P1235" s="65" t="s">
        <v>4001</v>
      </c>
      <c r="Q1235" s="65" t="s">
        <v>4002</v>
      </c>
      <c r="R1235" s="65" t="s">
        <v>4003</v>
      </c>
      <c r="S1235" s="65" t="s">
        <v>4004</v>
      </c>
      <c r="T1235" s="65" t="s">
        <v>4002</v>
      </c>
      <c r="U1235" s="70" t="s">
        <v>4005</v>
      </c>
      <c r="V1235" s="71" t="s">
        <v>4295</v>
      </c>
      <c r="W1235" s="72" t="s">
        <v>4295</v>
      </c>
      <c r="X1235" s="73">
        <v>43050</v>
      </c>
      <c r="Y1235" s="74">
        <v>2017060093032</v>
      </c>
      <c r="Z1235" s="74" t="s">
        <v>4295</v>
      </c>
      <c r="AA1235" s="75">
        <f t="shared" si="19"/>
        <v>1</v>
      </c>
      <c r="AB1235" s="70" t="s">
        <v>4296</v>
      </c>
      <c r="AC1235" s="70" t="s">
        <v>61</v>
      </c>
      <c r="AD1235" s="70" t="s">
        <v>68</v>
      </c>
      <c r="AE1235" s="70" t="s">
        <v>4008</v>
      </c>
      <c r="AF1235" s="76" t="s">
        <v>63</v>
      </c>
      <c r="AG1235" s="65" t="s">
        <v>648</v>
      </c>
    </row>
    <row r="1236" spans="1:33" s="78" customFormat="1" ht="50.25" customHeight="1" x14ac:dyDescent="0.25">
      <c r="A1236" s="61" t="s">
        <v>3995</v>
      </c>
      <c r="B1236" s="62">
        <v>50193000</v>
      </c>
      <c r="C1236" s="63" t="s">
        <v>4297</v>
      </c>
      <c r="D1236" s="64">
        <v>43049</v>
      </c>
      <c r="E1236" s="65" t="s">
        <v>852</v>
      </c>
      <c r="F1236" s="66" t="s">
        <v>2584</v>
      </c>
      <c r="G1236" s="65" t="s">
        <v>241</v>
      </c>
      <c r="H1236" s="67">
        <v>61828000</v>
      </c>
      <c r="I1236" s="67">
        <v>61828000</v>
      </c>
      <c r="J1236" s="66" t="s">
        <v>49</v>
      </c>
      <c r="K1236" s="66" t="s">
        <v>3997</v>
      </c>
      <c r="L1236" s="62" t="s">
        <v>3998</v>
      </c>
      <c r="M1236" s="62" t="s">
        <v>3999</v>
      </c>
      <c r="N1236" s="68">
        <v>3835465</v>
      </c>
      <c r="O1236" s="69" t="s">
        <v>4000</v>
      </c>
      <c r="P1236" s="65" t="s">
        <v>4001</v>
      </c>
      <c r="Q1236" s="65" t="s">
        <v>4002</v>
      </c>
      <c r="R1236" s="65" t="s">
        <v>4003</v>
      </c>
      <c r="S1236" s="65" t="s">
        <v>4004</v>
      </c>
      <c r="T1236" s="65" t="s">
        <v>4002</v>
      </c>
      <c r="U1236" s="70" t="s">
        <v>4005</v>
      </c>
      <c r="V1236" s="71" t="s">
        <v>4298</v>
      </c>
      <c r="W1236" s="72" t="s">
        <v>4298</v>
      </c>
      <c r="X1236" s="73">
        <v>43050</v>
      </c>
      <c r="Y1236" s="74">
        <v>2017060093032</v>
      </c>
      <c r="Z1236" s="74" t="s">
        <v>4298</v>
      </c>
      <c r="AA1236" s="75">
        <f t="shared" si="19"/>
        <v>1</v>
      </c>
      <c r="AB1236" s="70" t="s">
        <v>4299</v>
      </c>
      <c r="AC1236" s="70" t="s">
        <v>61</v>
      </c>
      <c r="AD1236" s="70" t="s">
        <v>68</v>
      </c>
      <c r="AE1236" s="70" t="s">
        <v>4008</v>
      </c>
      <c r="AF1236" s="76" t="s">
        <v>63</v>
      </c>
      <c r="AG1236" s="65" t="s">
        <v>648</v>
      </c>
    </row>
    <row r="1237" spans="1:33" s="78" customFormat="1" ht="50.25" customHeight="1" x14ac:dyDescent="0.25">
      <c r="A1237" s="61" t="s">
        <v>3995</v>
      </c>
      <c r="B1237" s="62">
        <v>50193000</v>
      </c>
      <c r="C1237" s="63" t="s">
        <v>4300</v>
      </c>
      <c r="D1237" s="64">
        <v>43049</v>
      </c>
      <c r="E1237" s="65" t="s">
        <v>231</v>
      </c>
      <c r="F1237" s="66" t="s">
        <v>2584</v>
      </c>
      <c r="G1237" s="65" t="s">
        <v>241</v>
      </c>
      <c r="H1237" s="67">
        <v>427826560</v>
      </c>
      <c r="I1237" s="67">
        <v>427826560</v>
      </c>
      <c r="J1237" s="66" t="s">
        <v>49</v>
      </c>
      <c r="K1237" s="66" t="s">
        <v>3997</v>
      </c>
      <c r="L1237" s="62" t="s">
        <v>3998</v>
      </c>
      <c r="M1237" s="62" t="s">
        <v>3999</v>
      </c>
      <c r="N1237" s="68">
        <v>3835465</v>
      </c>
      <c r="O1237" s="69" t="s">
        <v>4000</v>
      </c>
      <c r="P1237" s="65" t="s">
        <v>4001</v>
      </c>
      <c r="Q1237" s="65" t="s">
        <v>4002</v>
      </c>
      <c r="R1237" s="65" t="s">
        <v>4003</v>
      </c>
      <c r="S1237" s="65" t="s">
        <v>4004</v>
      </c>
      <c r="T1237" s="65" t="s">
        <v>4002</v>
      </c>
      <c r="U1237" s="70" t="s">
        <v>4005</v>
      </c>
      <c r="V1237" s="71" t="s">
        <v>4301</v>
      </c>
      <c r="W1237" s="72" t="s">
        <v>4301</v>
      </c>
      <c r="X1237" s="73">
        <v>43050</v>
      </c>
      <c r="Y1237" s="74">
        <v>2017060093032</v>
      </c>
      <c r="Z1237" s="74" t="s">
        <v>4301</v>
      </c>
      <c r="AA1237" s="75">
        <f t="shared" si="19"/>
        <v>1</v>
      </c>
      <c r="AB1237" s="70" t="s">
        <v>4302</v>
      </c>
      <c r="AC1237" s="70" t="s">
        <v>61</v>
      </c>
      <c r="AD1237" s="70" t="s">
        <v>68</v>
      </c>
      <c r="AE1237" s="70" t="s">
        <v>4008</v>
      </c>
      <c r="AF1237" s="76" t="s">
        <v>63</v>
      </c>
      <c r="AG1237" s="65" t="s">
        <v>648</v>
      </c>
    </row>
    <row r="1238" spans="1:33" s="78" customFormat="1" ht="50.25" customHeight="1" x14ac:dyDescent="0.25">
      <c r="A1238" s="61" t="s">
        <v>3995</v>
      </c>
      <c r="B1238" s="62">
        <v>50193000</v>
      </c>
      <c r="C1238" s="63" t="s">
        <v>4303</v>
      </c>
      <c r="D1238" s="64">
        <v>43049</v>
      </c>
      <c r="E1238" s="65" t="s">
        <v>231</v>
      </c>
      <c r="F1238" s="66" t="s">
        <v>2584</v>
      </c>
      <c r="G1238" s="65" t="s">
        <v>241</v>
      </c>
      <c r="H1238" s="67">
        <v>129983072</v>
      </c>
      <c r="I1238" s="67">
        <v>129983072</v>
      </c>
      <c r="J1238" s="66" t="s">
        <v>49</v>
      </c>
      <c r="K1238" s="66" t="s">
        <v>3997</v>
      </c>
      <c r="L1238" s="62" t="s">
        <v>3998</v>
      </c>
      <c r="M1238" s="62" t="s">
        <v>3999</v>
      </c>
      <c r="N1238" s="68">
        <v>3835465</v>
      </c>
      <c r="O1238" s="69" t="s">
        <v>4000</v>
      </c>
      <c r="P1238" s="65" t="s">
        <v>4001</v>
      </c>
      <c r="Q1238" s="65" t="s">
        <v>4002</v>
      </c>
      <c r="R1238" s="65" t="s">
        <v>4003</v>
      </c>
      <c r="S1238" s="65" t="s">
        <v>4004</v>
      </c>
      <c r="T1238" s="65" t="s">
        <v>4002</v>
      </c>
      <c r="U1238" s="70" t="s">
        <v>4005</v>
      </c>
      <c r="V1238" s="71" t="s">
        <v>4304</v>
      </c>
      <c r="W1238" s="72" t="s">
        <v>4304</v>
      </c>
      <c r="X1238" s="73">
        <v>43050</v>
      </c>
      <c r="Y1238" s="74">
        <v>2017060093032</v>
      </c>
      <c r="Z1238" s="74" t="s">
        <v>4304</v>
      </c>
      <c r="AA1238" s="75">
        <f t="shared" si="19"/>
        <v>1</v>
      </c>
      <c r="AB1238" s="70" t="s">
        <v>4305</v>
      </c>
      <c r="AC1238" s="70" t="s">
        <v>61</v>
      </c>
      <c r="AD1238" s="70" t="s">
        <v>68</v>
      </c>
      <c r="AE1238" s="70" t="s">
        <v>4008</v>
      </c>
      <c r="AF1238" s="76" t="s">
        <v>63</v>
      </c>
      <c r="AG1238" s="65" t="s">
        <v>648</v>
      </c>
    </row>
    <row r="1239" spans="1:33" s="78" customFormat="1" ht="50.25" customHeight="1" x14ac:dyDescent="0.25">
      <c r="A1239" s="61" t="s">
        <v>3995</v>
      </c>
      <c r="B1239" s="62">
        <v>50193000</v>
      </c>
      <c r="C1239" s="63" t="s">
        <v>4306</v>
      </c>
      <c r="D1239" s="64">
        <v>43049</v>
      </c>
      <c r="E1239" s="65" t="s">
        <v>852</v>
      </c>
      <c r="F1239" s="66" t="s">
        <v>2584</v>
      </c>
      <c r="G1239" s="65" t="s">
        <v>241</v>
      </c>
      <c r="H1239" s="67">
        <v>171005060</v>
      </c>
      <c r="I1239" s="67">
        <v>171005060</v>
      </c>
      <c r="J1239" s="66" t="s">
        <v>49</v>
      </c>
      <c r="K1239" s="66" t="s">
        <v>3997</v>
      </c>
      <c r="L1239" s="62" t="s">
        <v>3998</v>
      </c>
      <c r="M1239" s="62" t="s">
        <v>3999</v>
      </c>
      <c r="N1239" s="68">
        <v>3835465</v>
      </c>
      <c r="O1239" s="69" t="s">
        <v>4000</v>
      </c>
      <c r="P1239" s="65" t="s">
        <v>4001</v>
      </c>
      <c r="Q1239" s="65" t="s">
        <v>4002</v>
      </c>
      <c r="R1239" s="65" t="s">
        <v>4003</v>
      </c>
      <c r="S1239" s="65" t="s">
        <v>4004</v>
      </c>
      <c r="T1239" s="65" t="s">
        <v>4002</v>
      </c>
      <c r="U1239" s="70" t="s">
        <v>4005</v>
      </c>
      <c r="V1239" s="71" t="s">
        <v>4307</v>
      </c>
      <c r="W1239" s="72" t="s">
        <v>4307</v>
      </c>
      <c r="X1239" s="73">
        <v>43050</v>
      </c>
      <c r="Y1239" s="74">
        <v>2017060093032</v>
      </c>
      <c r="Z1239" s="74" t="s">
        <v>4307</v>
      </c>
      <c r="AA1239" s="75">
        <f t="shared" si="19"/>
        <v>1</v>
      </c>
      <c r="AB1239" s="70" t="s">
        <v>4308</v>
      </c>
      <c r="AC1239" s="70" t="s">
        <v>61</v>
      </c>
      <c r="AD1239" s="70" t="s">
        <v>68</v>
      </c>
      <c r="AE1239" s="70" t="s">
        <v>4008</v>
      </c>
      <c r="AF1239" s="76" t="s">
        <v>63</v>
      </c>
      <c r="AG1239" s="65" t="s">
        <v>648</v>
      </c>
    </row>
    <row r="1240" spans="1:33" s="78" customFormat="1" ht="50.25" customHeight="1" x14ac:dyDescent="0.25">
      <c r="A1240" s="61" t="s">
        <v>3995</v>
      </c>
      <c r="B1240" s="62">
        <v>50193000</v>
      </c>
      <c r="C1240" s="63" t="s">
        <v>4309</v>
      </c>
      <c r="D1240" s="64">
        <v>43049</v>
      </c>
      <c r="E1240" s="65" t="s">
        <v>852</v>
      </c>
      <c r="F1240" s="66" t="s">
        <v>2584</v>
      </c>
      <c r="G1240" s="65" t="s">
        <v>241</v>
      </c>
      <c r="H1240" s="67">
        <v>652250522</v>
      </c>
      <c r="I1240" s="67">
        <v>652250522</v>
      </c>
      <c r="J1240" s="66" t="s">
        <v>49</v>
      </c>
      <c r="K1240" s="66" t="s">
        <v>3997</v>
      </c>
      <c r="L1240" s="62" t="s">
        <v>3998</v>
      </c>
      <c r="M1240" s="62" t="s">
        <v>3999</v>
      </c>
      <c r="N1240" s="68">
        <v>3835465</v>
      </c>
      <c r="O1240" s="69" t="s">
        <v>4000</v>
      </c>
      <c r="P1240" s="65" t="s">
        <v>4001</v>
      </c>
      <c r="Q1240" s="65" t="s">
        <v>4002</v>
      </c>
      <c r="R1240" s="65" t="s">
        <v>4003</v>
      </c>
      <c r="S1240" s="65" t="s">
        <v>4004</v>
      </c>
      <c r="T1240" s="65" t="s">
        <v>4002</v>
      </c>
      <c r="U1240" s="70" t="s">
        <v>4005</v>
      </c>
      <c r="V1240" s="71" t="s">
        <v>4310</v>
      </c>
      <c r="W1240" s="72" t="s">
        <v>4310</v>
      </c>
      <c r="X1240" s="73">
        <v>43050</v>
      </c>
      <c r="Y1240" s="74">
        <v>2017060093032</v>
      </c>
      <c r="Z1240" s="74" t="s">
        <v>4310</v>
      </c>
      <c r="AA1240" s="75">
        <f t="shared" si="19"/>
        <v>1</v>
      </c>
      <c r="AB1240" s="70" t="s">
        <v>4311</v>
      </c>
      <c r="AC1240" s="70" t="s">
        <v>61</v>
      </c>
      <c r="AD1240" s="70" t="s">
        <v>68</v>
      </c>
      <c r="AE1240" s="70" t="s">
        <v>4008</v>
      </c>
      <c r="AF1240" s="76" t="s">
        <v>63</v>
      </c>
      <c r="AG1240" s="65" t="s">
        <v>648</v>
      </c>
    </row>
    <row r="1241" spans="1:33" s="78" customFormat="1" ht="50.25" customHeight="1" x14ac:dyDescent="0.25">
      <c r="A1241" s="61" t="s">
        <v>3995</v>
      </c>
      <c r="B1241" s="62">
        <v>50193000</v>
      </c>
      <c r="C1241" s="63" t="s">
        <v>4312</v>
      </c>
      <c r="D1241" s="64">
        <v>43049</v>
      </c>
      <c r="E1241" s="65" t="s">
        <v>852</v>
      </c>
      <c r="F1241" s="66" t="s">
        <v>2584</v>
      </c>
      <c r="G1241" s="65" t="s">
        <v>241</v>
      </c>
      <c r="H1241" s="67">
        <v>94339687</v>
      </c>
      <c r="I1241" s="67">
        <v>94339687</v>
      </c>
      <c r="J1241" s="66" t="s">
        <v>49</v>
      </c>
      <c r="K1241" s="66" t="s">
        <v>3997</v>
      </c>
      <c r="L1241" s="62" t="s">
        <v>3998</v>
      </c>
      <c r="M1241" s="62" t="s">
        <v>3999</v>
      </c>
      <c r="N1241" s="68">
        <v>3835465</v>
      </c>
      <c r="O1241" s="69" t="s">
        <v>4000</v>
      </c>
      <c r="P1241" s="65" t="s">
        <v>4001</v>
      </c>
      <c r="Q1241" s="65" t="s">
        <v>4002</v>
      </c>
      <c r="R1241" s="65" t="s">
        <v>4003</v>
      </c>
      <c r="S1241" s="65" t="s">
        <v>4004</v>
      </c>
      <c r="T1241" s="65" t="s">
        <v>4002</v>
      </c>
      <c r="U1241" s="70" t="s">
        <v>4005</v>
      </c>
      <c r="V1241" s="71" t="s">
        <v>4313</v>
      </c>
      <c r="W1241" s="72" t="s">
        <v>4313</v>
      </c>
      <c r="X1241" s="73">
        <v>43050</v>
      </c>
      <c r="Y1241" s="74">
        <v>2017060093032</v>
      </c>
      <c r="Z1241" s="74" t="s">
        <v>4313</v>
      </c>
      <c r="AA1241" s="75">
        <f t="shared" si="19"/>
        <v>1</v>
      </c>
      <c r="AB1241" s="70" t="s">
        <v>4314</v>
      </c>
      <c r="AC1241" s="70" t="s">
        <v>61</v>
      </c>
      <c r="AD1241" s="70" t="s">
        <v>68</v>
      </c>
      <c r="AE1241" s="70" t="s">
        <v>4008</v>
      </c>
      <c r="AF1241" s="76" t="s">
        <v>63</v>
      </c>
      <c r="AG1241" s="65" t="s">
        <v>648</v>
      </c>
    </row>
    <row r="1242" spans="1:33" s="78" customFormat="1" ht="50.25" customHeight="1" x14ac:dyDescent="0.25">
      <c r="A1242" s="61" t="s">
        <v>3995</v>
      </c>
      <c r="B1242" s="62">
        <v>50193000</v>
      </c>
      <c r="C1242" s="63" t="s">
        <v>4315</v>
      </c>
      <c r="D1242" s="64">
        <v>43049</v>
      </c>
      <c r="E1242" s="65" t="s">
        <v>231</v>
      </c>
      <c r="F1242" s="66" t="s">
        <v>2584</v>
      </c>
      <c r="G1242" s="65" t="s">
        <v>241</v>
      </c>
      <c r="H1242" s="67">
        <v>130642704</v>
      </c>
      <c r="I1242" s="67">
        <v>130642704</v>
      </c>
      <c r="J1242" s="66" t="s">
        <v>49</v>
      </c>
      <c r="K1242" s="66" t="s">
        <v>3997</v>
      </c>
      <c r="L1242" s="62" t="s">
        <v>3998</v>
      </c>
      <c r="M1242" s="62" t="s">
        <v>3999</v>
      </c>
      <c r="N1242" s="68">
        <v>3835465</v>
      </c>
      <c r="O1242" s="69" t="s">
        <v>4000</v>
      </c>
      <c r="P1242" s="65" t="s">
        <v>4001</v>
      </c>
      <c r="Q1242" s="65" t="s">
        <v>4002</v>
      </c>
      <c r="R1242" s="65" t="s">
        <v>4003</v>
      </c>
      <c r="S1242" s="65" t="s">
        <v>4004</v>
      </c>
      <c r="T1242" s="65" t="s">
        <v>4002</v>
      </c>
      <c r="U1242" s="70" t="s">
        <v>4005</v>
      </c>
      <c r="V1242" s="71" t="s">
        <v>4316</v>
      </c>
      <c r="W1242" s="72" t="s">
        <v>4316</v>
      </c>
      <c r="X1242" s="73">
        <v>43050</v>
      </c>
      <c r="Y1242" s="74">
        <v>2017060093032</v>
      </c>
      <c r="Z1242" s="74" t="s">
        <v>4316</v>
      </c>
      <c r="AA1242" s="75">
        <f t="shared" si="19"/>
        <v>1</v>
      </c>
      <c r="AB1242" s="70" t="s">
        <v>4317</v>
      </c>
      <c r="AC1242" s="70" t="s">
        <v>61</v>
      </c>
      <c r="AD1242" s="70" t="s">
        <v>68</v>
      </c>
      <c r="AE1242" s="70" t="s">
        <v>4008</v>
      </c>
      <c r="AF1242" s="76" t="s">
        <v>63</v>
      </c>
      <c r="AG1242" s="65" t="s">
        <v>648</v>
      </c>
    </row>
    <row r="1243" spans="1:33" s="78" customFormat="1" ht="50.25" customHeight="1" x14ac:dyDescent="0.25">
      <c r="A1243" s="61" t="s">
        <v>3995</v>
      </c>
      <c r="B1243" s="62">
        <v>50193000</v>
      </c>
      <c r="C1243" s="63" t="s">
        <v>4318</v>
      </c>
      <c r="D1243" s="64">
        <v>43049</v>
      </c>
      <c r="E1243" s="65" t="s">
        <v>852</v>
      </c>
      <c r="F1243" s="66" t="s">
        <v>2584</v>
      </c>
      <c r="G1243" s="65" t="s">
        <v>241</v>
      </c>
      <c r="H1243" s="67">
        <v>147699778</v>
      </c>
      <c r="I1243" s="67">
        <v>147699778</v>
      </c>
      <c r="J1243" s="66" t="s">
        <v>49</v>
      </c>
      <c r="K1243" s="66" t="s">
        <v>3997</v>
      </c>
      <c r="L1243" s="62" t="s">
        <v>3998</v>
      </c>
      <c r="M1243" s="62" t="s">
        <v>3999</v>
      </c>
      <c r="N1243" s="68">
        <v>3835465</v>
      </c>
      <c r="O1243" s="69" t="s">
        <v>4000</v>
      </c>
      <c r="P1243" s="65" t="s">
        <v>4001</v>
      </c>
      <c r="Q1243" s="65" t="s">
        <v>4002</v>
      </c>
      <c r="R1243" s="65" t="s">
        <v>4003</v>
      </c>
      <c r="S1243" s="65" t="s">
        <v>4004</v>
      </c>
      <c r="T1243" s="65" t="s">
        <v>4002</v>
      </c>
      <c r="U1243" s="70" t="s">
        <v>4005</v>
      </c>
      <c r="V1243" s="71" t="s">
        <v>4319</v>
      </c>
      <c r="W1243" s="72" t="s">
        <v>4319</v>
      </c>
      <c r="X1243" s="73">
        <v>43050</v>
      </c>
      <c r="Y1243" s="74">
        <v>2017060093032</v>
      </c>
      <c r="Z1243" s="74" t="s">
        <v>4319</v>
      </c>
      <c r="AA1243" s="75">
        <f t="shared" si="19"/>
        <v>1</v>
      </c>
      <c r="AB1243" s="70" t="s">
        <v>4320</v>
      </c>
      <c r="AC1243" s="70" t="s">
        <v>61</v>
      </c>
      <c r="AD1243" s="70" t="s">
        <v>68</v>
      </c>
      <c r="AE1243" s="70" t="s">
        <v>4008</v>
      </c>
      <c r="AF1243" s="76" t="s">
        <v>63</v>
      </c>
      <c r="AG1243" s="65" t="s">
        <v>648</v>
      </c>
    </row>
    <row r="1244" spans="1:33" s="78" customFormat="1" ht="50.25" customHeight="1" x14ac:dyDescent="0.25">
      <c r="A1244" s="61" t="s">
        <v>3995</v>
      </c>
      <c r="B1244" s="62">
        <v>50193000</v>
      </c>
      <c r="C1244" s="63" t="s">
        <v>4321</v>
      </c>
      <c r="D1244" s="64">
        <v>43049</v>
      </c>
      <c r="E1244" s="65" t="s">
        <v>852</v>
      </c>
      <c r="F1244" s="66" t="s">
        <v>2584</v>
      </c>
      <c r="G1244" s="65" t="s">
        <v>241</v>
      </c>
      <c r="H1244" s="67">
        <v>172038150</v>
      </c>
      <c r="I1244" s="67">
        <v>172038150</v>
      </c>
      <c r="J1244" s="66" t="s">
        <v>49</v>
      </c>
      <c r="K1244" s="66" t="s">
        <v>3997</v>
      </c>
      <c r="L1244" s="62" t="s">
        <v>3998</v>
      </c>
      <c r="M1244" s="62" t="s">
        <v>3999</v>
      </c>
      <c r="N1244" s="68">
        <v>3835465</v>
      </c>
      <c r="O1244" s="69" t="s">
        <v>4000</v>
      </c>
      <c r="P1244" s="65" t="s">
        <v>4001</v>
      </c>
      <c r="Q1244" s="65" t="s">
        <v>4002</v>
      </c>
      <c r="R1244" s="65" t="s">
        <v>4003</v>
      </c>
      <c r="S1244" s="65" t="s">
        <v>4004</v>
      </c>
      <c r="T1244" s="65" t="s">
        <v>4002</v>
      </c>
      <c r="U1244" s="70" t="s">
        <v>4005</v>
      </c>
      <c r="V1244" s="71" t="s">
        <v>4322</v>
      </c>
      <c r="W1244" s="72" t="s">
        <v>4322</v>
      </c>
      <c r="X1244" s="73">
        <v>43050</v>
      </c>
      <c r="Y1244" s="74">
        <v>2017060093032</v>
      </c>
      <c r="Z1244" s="74" t="s">
        <v>4322</v>
      </c>
      <c r="AA1244" s="75">
        <f t="shared" si="19"/>
        <v>1</v>
      </c>
      <c r="AB1244" s="70" t="s">
        <v>4323</v>
      </c>
      <c r="AC1244" s="70" t="s">
        <v>61</v>
      </c>
      <c r="AD1244" s="70" t="s">
        <v>68</v>
      </c>
      <c r="AE1244" s="70" t="s">
        <v>4008</v>
      </c>
      <c r="AF1244" s="76" t="s">
        <v>63</v>
      </c>
      <c r="AG1244" s="65" t="s">
        <v>648</v>
      </c>
    </row>
    <row r="1245" spans="1:33" s="78" customFormat="1" ht="50.25" customHeight="1" x14ac:dyDescent="0.25">
      <c r="A1245" s="61" t="s">
        <v>3995</v>
      </c>
      <c r="B1245" s="62">
        <v>50193000</v>
      </c>
      <c r="C1245" s="63" t="s">
        <v>4324</v>
      </c>
      <c r="D1245" s="64">
        <v>43049</v>
      </c>
      <c r="E1245" s="65" t="s">
        <v>852</v>
      </c>
      <c r="F1245" s="66" t="s">
        <v>2584</v>
      </c>
      <c r="G1245" s="65" t="s">
        <v>241</v>
      </c>
      <c r="H1245" s="67">
        <v>664752985</v>
      </c>
      <c r="I1245" s="67">
        <v>664752985</v>
      </c>
      <c r="J1245" s="66" t="s">
        <v>49</v>
      </c>
      <c r="K1245" s="66" t="s">
        <v>3997</v>
      </c>
      <c r="L1245" s="62" t="s">
        <v>3998</v>
      </c>
      <c r="M1245" s="62" t="s">
        <v>3999</v>
      </c>
      <c r="N1245" s="68">
        <v>3835465</v>
      </c>
      <c r="O1245" s="69" t="s">
        <v>4000</v>
      </c>
      <c r="P1245" s="65" t="s">
        <v>4001</v>
      </c>
      <c r="Q1245" s="65" t="s">
        <v>4002</v>
      </c>
      <c r="R1245" s="65" t="s">
        <v>4003</v>
      </c>
      <c r="S1245" s="65" t="s">
        <v>4004</v>
      </c>
      <c r="T1245" s="65" t="s">
        <v>4002</v>
      </c>
      <c r="U1245" s="70" t="s">
        <v>4005</v>
      </c>
      <c r="V1245" s="71" t="s">
        <v>4325</v>
      </c>
      <c r="W1245" s="72" t="s">
        <v>4325</v>
      </c>
      <c r="X1245" s="73">
        <v>43050</v>
      </c>
      <c r="Y1245" s="74">
        <v>2017060093032</v>
      </c>
      <c r="Z1245" s="74" t="s">
        <v>4325</v>
      </c>
      <c r="AA1245" s="75">
        <f t="shared" si="19"/>
        <v>1</v>
      </c>
      <c r="AB1245" s="70" t="s">
        <v>4326</v>
      </c>
      <c r="AC1245" s="70" t="s">
        <v>61</v>
      </c>
      <c r="AD1245" s="70" t="s">
        <v>68</v>
      </c>
      <c r="AE1245" s="70" t="s">
        <v>4008</v>
      </c>
      <c r="AF1245" s="76" t="s">
        <v>63</v>
      </c>
      <c r="AG1245" s="65" t="s">
        <v>648</v>
      </c>
    </row>
    <row r="1246" spans="1:33" s="78" customFormat="1" ht="50.25" customHeight="1" x14ac:dyDescent="0.25">
      <c r="A1246" s="61" t="s">
        <v>3995</v>
      </c>
      <c r="B1246" s="62">
        <v>50193000</v>
      </c>
      <c r="C1246" s="63" t="s">
        <v>4327</v>
      </c>
      <c r="D1246" s="64">
        <v>43049</v>
      </c>
      <c r="E1246" s="65" t="s">
        <v>231</v>
      </c>
      <c r="F1246" s="66" t="s">
        <v>2584</v>
      </c>
      <c r="G1246" s="65" t="s">
        <v>241</v>
      </c>
      <c r="H1246" s="67">
        <v>251089056</v>
      </c>
      <c r="I1246" s="67">
        <v>251089056</v>
      </c>
      <c r="J1246" s="66" t="s">
        <v>49</v>
      </c>
      <c r="K1246" s="66" t="s">
        <v>3997</v>
      </c>
      <c r="L1246" s="62" t="s">
        <v>3998</v>
      </c>
      <c r="M1246" s="62" t="s">
        <v>3999</v>
      </c>
      <c r="N1246" s="68">
        <v>3835465</v>
      </c>
      <c r="O1246" s="69" t="s">
        <v>4000</v>
      </c>
      <c r="P1246" s="65" t="s">
        <v>4001</v>
      </c>
      <c r="Q1246" s="65" t="s">
        <v>4002</v>
      </c>
      <c r="R1246" s="65" t="s">
        <v>4003</v>
      </c>
      <c r="S1246" s="65" t="s">
        <v>4004</v>
      </c>
      <c r="T1246" s="65" t="s">
        <v>4002</v>
      </c>
      <c r="U1246" s="70" t="s">
        <v>4005</v>
      </c>
      <c r="V1246" s="71" t="s">
        <v>4328</v>
      </c>
      <c r="W1246" s="72" t="s">
        <v>4328</v>
      </c>
      <c r="X1246" s="73">
        <v>43050</v>
      </c>
      <c r="Y1246" s="74">
        <v>2017060093032</v>
      </c>
      <c r="Z1246" s="74" t="s">
        <v>4328</v>
      </c>
      <c r="AA1246" s="75">
        <f t="shared" si="19"/>
        <v>1</v>
      </c>
      <c r="AB1246" s="70" t="s">
        <v>4329</v>
      </c>
      <c r="AC1246" s="70" t="s">
        <v>61</v>
      </c>
      <c r="AD1246" s="70" t="s">
        <v>68</v>
      </c>
      <c r="AE1246" s="70" t="s">
        <v>4008</v>
      </c>
      <c r="AF1246" s="76" t="s">
        <v>63</v>
      </c>
      <c r="AG1246" s="65" t="s">
        <v>648</v>
      </c>
    </row>
    <row r="1247" spans="1:33" s="78" customFormat="1" ht="50.25" customHeight="1" x14ac:dyDescent="0.25">
      <c r="A1247" s="61" t="s">
        <v>3995</v>
      </c>
      <c r="B1247" s="62">
        <v>50193000</v>
      </c>
      <c r="C1247" s="63" t="s">
        <v>4330</v>
      </c>
      <c r="D1247" s="64">
        <v>43049</v>
      </c>
      <c r="E1247" s="65" t="s">
        <v>231</v>
      </c>
      <c r="F1247" s="66" t="s">
        <v>2584</v>
      </c>
      <c r="G1247" s="65" t="s">
        <v>241</v>
      </c>
      <c r="H1247" s="67">
        <v>42324208</v>
      </c>
      <c r="I1247" s="67">
        <v>42324208</v>
      </c>
      <c r="J1247" s="66" t="s">
        <v>49</v>
      </c>
      <c r="K1247" s="66" t="s">
        <v>3997</v>
      </c>
      <c r="L1247" s="62" t="s">
        <v>3998</v>
      </c>
      <c r="M1247" s="62" t="s">
        <v>3999</v>
      </c>
      <c r="N1247" s="68">
        <v>3835465</v>
      </c>
      <c r="O1247" s="69" t="s">
        <v>4000</v>
      </c>
      <c r="P1247" s="65" t="s">
        <v>4001</v>
      </c>
      <c r="Q1247" s="65" t="s">
        <v>4002</v>
      </c>
      <c r="R1247" s="65" t="s">
        <v>4003</v>
      </c>
      <c r="S1247" s="65" t="s">
        <v>4004</v>
      </c>
      <c r="T1247" s="65" t="s">
        <v>4002</v>
      </c>
      <c r="U1247" s="70" t="s">
        <v>4005</v>
      </c>
      <c r="V1247" s="71" t="s">
        <v>4331</v>
      </c>
      <c r="W1247" s="72" t="s">
        <v>4331</v>
      </c>
      <c r="X1247" s="73">
        <v>43050</v>
      </c>
      <c r="Y1247" s="74">
        <v>2017060093032</v>
      </c>
      <c r="Z1247" s="74" t="s">
        <v>4331</v>
      </c>
      <c r="AA1247" s="75">
        <f t="shared" si="19"/>
        <v>1</v>
      </c>
      <c r="AB1247" s="70" t="s">
        <v>4332</v>
      </c>
      <c r="AC1247" s="70" t="s">
        <v>61</v>
      </c>
      <c r="AD1247" s="70" t="s">
        <v>68</v>
      </c>
      <c r="AE1247" s="70" t="s">
        <v>4008</v>
      </c>
      <c r="AF1247" s="76" t="s">
        <v>63</v>
      </c>
      <c r="AG1247" s="65" t="s">
        <v>648</v>
      </c>
    </row>
    <row r="1248" spans="1:33" s="78" customFormat="1" ht="50.25" customHeight="1" x14ac:dyDescent="0.25">
      <c r="A1248" s="61" t="s">
        <v>3995</v>
      </c>
      <c r="B1248" s="62">
        <v>50193000</v>
      </c>
      <c r="C1248" s="63" t="s">
        <v>4333</v>
      </c>
      <c r="D1248" s="64">
        <v>43049</v>
      </c>
      <c r="E1248" s="65" t="s">
        <v>231</v>
      </c>
      <c r="F1248" s="66" t="s">
        <v>2584</v>
      </c>
      <c r="G1248" s="65" t="s">
        <v>241</v>
      </c>
      <c r="H1248" s="67">
        <v>146218208</v>
      </c>
      <c r="I1248" s="67">
        <v>146218208</v>
      </c>
      <c r="J1248" s="66" t="s">
        <v>49</v>
      </c>
      <c r="K1248" s="66" t="s">
        <v>3997</v>
      </c>
      <c r="L1248" s="62" t="s">
        <v>3998</v>
      </c>
      <c r="M1248" s="62" t="s">
        <v>3999</v>
      </c>
      <c r="N1248" s="68">
        <v>3835465</v>
      </c>
      <c r="O1248" s="69" t="s">
        <v>4000</v>
      </c>
      <c r="P1248" s="65" t="s">
        <v>4001</v>
      </c>
      <c r="Q1248" s="65" t="s">
        <v>4002</v>
      </c>
      <c r="R1248" s="65" t="s">
        <v>4003</v>
      </c>
      <c r="S1248" s="65" t="s">
        <v>4004</v>
      </c>
      <c r="T1248" s="65" t="s">
        <v>4002</v>
      </c>
      <c r="U1248" s="70" t="s">
        <v>4005</v>
      </c>
      <c r="V1248" s="71" t="s">
        <v>4334</v>
      </c>
      <c r="W1248" s="72" t="s">
        <v>4334</v>
      </c>
      <c r="X1248" s="73">
        <v>43050</v>
      </c>
      <c r="Y1248" s="74">
        <v>2017060093032</v>
      </c>
      <c r="Z1248" s="74" t="s">
        <v>4334</v>
      </c>
      <c r="AA1248" s="75">
        <f t="shared" si="19"/>
        <v>1</v>
      </c>
      <c r="AB1248" s="70" t="s">
        <v>4335</v>
      </c>
      <c r="AC1248" s="70" t="s">
        <v>61</v>
      </c>
      <c r="AD1248" s="70" t="s">
        <v>68</v>
      </c>
      <c r="AE1248" s="70" t="s">
        <v>4008</v>
      </c>
      <c r="AF1248" s="76" t="s">
        <v>63</v>
      </c>
      <c r="AG1248" s="65" t="s">
        <v>648</v>
      </c>
    </row>
    <row r="1249" spans="1:33" s="78" customFormat="1" ht="50.25" customHeight="1" x14ac:dyDescent="0.25">
      <c r="A1249" s="61" t="s">
        <v>3995</v>
      </c>
      <c r="B1249" s="62">
        <v>50193000</v>
      </c>
      <c r="C1249" s="63" t="s">
        <v>4336</v>
      </c>
      <c r="D1249" s="64">
        <v>43049</v>
      </c>
      <c r="E1249" s="65" t="s">
        <v>231</v>
      </c>
      <c r="F1249" s="66" t="s">
        <v>2584</v>
      </c>
      <c r="G1249" s="65" t="s">
        <v>241</v>
      </c>
      <c r="H1249" s="67">
        <v>78729296</v>
      </c>
      <c r="I1249" s="67">
        <v>78729296</v>
      </c>
      <c r="J1249" s="66" t="s">
        <v>49</v>
      </c>
      <c r="K1249" s="66" t="s">
        <v>3997</v>
      </c>
      <c r="L1249" s="62" t="s">
        <v>3998</v>
      </c>
      <c r="M1249" s="62" t="s">
        <v>3999</v>
      </c>
      <c r="N1249" s="68">
        <v>3835465</v>
      </c>
      <c r="O1249" s="69" t="s">
        <v>4000</v>
      </c>
      <c r="P1249" s="65" t="s">
        <v>4001</v>
      </c>
      <c r="Q1249" s="65" t="s">
        <v>4002</v>
      </c>
      <c r="R1249" s="65" t="s">
        <v>4003</v>
      </c>
      <c r="S1249" s="65" t="s">
        <v>4004</v>
      </c>
      <c r="T1249" s="65" t="s">
        <v>4002</v>
      </c>
      <c r="U1249" s="70" t="s">
        <v>4005</v>
      </c>
      <c r="V1249" s="71" t="s">
        <v>4337</v>
      </c>
      <c r="W1249" s="72" t="s">
        <v>4337</v>
      </c>
      <c r="X1249" s="73">
        <v>43050</v>
      </c>
      <c r="Y1249" s="74">
        <v>2017060093032</v>
      </c>
      <c r="Z1249" s="74" t="s">
        <v>4337</v>
      </c>
      <c r="AA1249" s="75">
        <f t="shared" si="19"/>
        <v>1</v>
      </c>
      <c r="AB1249" s="70" t="s">
        <v>4338</v>
      </c>
      <c r="AC1249" s="70" t="s">
        <v>61</v>
      </c>
      <c r="AD1249" s="70" t="s">
        <v>68</v>
      </c>
      <c r="AE1249" s="70" t="s">
        <v>4008</v>
      </c>
      <c r="AF1249" s="76" t="s">
        <v>63</v>
      </c>
      <c r="AG1249" s="65" t="s">
        <v>648</v>
      </c>
    </row>
    <row r="1250" spans="1:33" s="78" customFormat="1" ht="50.25" customHeight="1" x14ac:dyDescent="0.25">
      <c r="A1250" s="61" t="s">
        <v>3995</v>
      </c>
      <c r="B1250" s="62">
        <v>50193000</v>
      </c>
      <c r="C1250" s="63" t="s">
        <v>4339</v>
      </c>
      <c r="D1250" s="64">
        <v>43049</v>
      </c>
      <c r="E1250" s="65" t="s">
        <v>231</v>
      </c>
      <c r="F1250" s="66" t="s">
        <v>2584</v>
      </c>
      <c r="G1250" s="65" t="s">
        <v>241</v>
      </c>
      <c r="H1250" s="67">
        <v>174553792</v>
      </c>
      <c r="I1250" s="67">
        <v>174553792</v>
      </c>
      <c r="J1250" s="66" t="s">
        <v>49</v>
      </c>
      <c r="K1250" s="66" t="s">
        <v>3997</v>
      </c>
      <c r="L1250" s="62" t="s">
        <v>3998</v>
      </c>
      <c r="M1250" s="62" t="s">
        <v>3999</v>
      </c>
      <c r="N1250" s="68">
        <v>3835465</v>
      </c>
      <c r="O1250" s="69" t="s">
        <v>4000</v>
      </c>
      <c r="P1250" s="65" t="s">
        <v>4001</v>
      </c>
      <c r="Q1250" s="65" t="s">
        <v>4002</v>
      </c>
      <c r="R1250" s="65" t="s">
        <v>4003</v>
      </c>
      <c r="S1250" s="65" t="s">
        <v>4004</v>
      </c>
      <c r="T1250" s="65" t="s">
        <v>4002</v>
      </c>
      <c r="U1250" s="70" t="s">
        <v>4005</v>
      </c>
      <c r="V1250" s="71" t="s">
        <v>4340</v>
      </c>
      <c r="W1250" s="72" t="s">
        <v>4340</v>
      </c>
      <c r="X1250" s="73">
        <v>43050</v>
      </c>
      <c r="Y1250" s="74">
        <v>2017060093032</v>
      </c>
      <c r="Z1250" s="74" t="s">
        <v>4340</v>
      </c>
      <c r="AA1250" s="75">
        <f t="shared" si="19"/>
        <v>1</v>
      </c>
      <c r="AB1250" s="70" t="s">
        <v>4341</v>
      </c>
      <c r="AC1250" s="70" t="s">
        <v>61</v>
      </c>
      <c r="AD1250" s="70" t="s">
        <v>68</v>
      </c>
      <c r="AE1250" s="70" t="s">
        <v>4008</v>
      </c>
      <c r="AF1250" s="76" t="s">
        <v>63</v>
      </c>
      <c r="AG1250" s="65" t="s">
        <v>648</v>
      </c>
    </row>
    <row r="1251" spans="1:33" s="78" customFormat="1" ht="50.25" customHeight="1" x14ac:dyDescent="0.25">
      <c r="A1251" s="61" t="s">
        <v>3995</v>
      </c>
      <c r="B1251" s="62">
        <v>50193000</v>
      </c>
      <c r="C1251" s="63" t="s">
        <v>4342</v>
      </c>
      <c r="D1251" s="64">
        <v>43049</v>
      </c>
      <c r="E1251" s="65" t="s">
        <v>231</v>
      </c>
      <c r="F1251" s="66" t="s">
        <v>2584</v>
      </c>
      <c r="G1251" s="65" t="s">
        <v>241</v>
      </c>
      <c r="H1251" s="67">
        <v>62210608</v>
      </c>
      <c r="I1251" s="67">
        <v>62210608</v>
      </c>
      <c r="J1251" s="66" t="s">
        <v>49</v>
      </c>
      <c r="K1251" s="66" t="s">
        <v>3997</v>
      </c>
      <c r="L1251" s="62" t="s">
        <v>3998</v>
      </c>
      <c r="M1251" s="62" t="s">
        <v>3999</v>
      </c>
      <c r="N1251" s="68">
        <v>3835465</v>
      </c>
      <c r="O1251" s="69" t="s">
        <v>4000</v>
      </c>
      <c r="P1251" s="65" t="s">
        <v>4001</v>
      </c>
      <c r="Q1251" s="65" t="s">
        <v>4002</v>
      </c>
      <c r="R1251" s="65" t="s">
        <v>4003</v>
      </c>
      <c r="S1251" s="65" t="s">
        <v>4004</v>
      </c>
      <c r="T1251" s="65" t="s">
        <v>4002</v>
      </c>
      <c r="U1251" s="70" t="s">
        <v>4005</v>
      </c>
      <c r="V1251" s="71" t="s">
        <v>4343</v>
      </c>
      <c r="W1251" s="72" t="s">
        <v>4343</v>
      </c>
      <c r="X1251" s="73">
        <v>43050</v>
      </c>
      <c r="Y1251" s="74">
        <v>2017060093032</v>
      </c>
      <c r="Z1251" s="74" t="s">
        <v>4343</v>
      </c>
      <c r="AA1251" s="75">
        <f t="shared" si="19"/>
        <v>1</v>
      </c>
      <c r="AB1251" s="70" t="s">
        <v>4344</v>
      </c>
      <c r="AC1251" s="70" t="s">
        <v>61</v>
      </c>
      <c r="AD1251" s="70" t="s">
        <v>68</v>
      </c>
      <c r="AE1251" s="70" t="s">
        <v>4008</v>
      </c>
      <c r="AF1251" s="76" t="s">
        <v>63</v>
      </c>
      <c r="AG1251" s="65" t="s">
        <v>648</v>
      </c>
    </row>
    <row r="1252" spans="1:33" s="78" customFormat="1" ht="50.25" customHeight="1" x14ac:dyDescent="0.25">
      <c r="A1252" s="61" t="s">
        <v>3995</v>
      </c>
      <c r="B1252" s="62">
        <v>50193000</v>
      </c>
      <c r="C1252" s="63" t="s">
        <v>4345</v>
      </c>
      <c r="D1252" s="64">
        <v>43049</v>
      </c>
      <c r="E1252" s="65" t="s">
        <v>852</v>
      </c>
      <c r="F1252" s="66" t="s">
        <v>2584</v>
      </c>
      <c r="G1252" s="65" t="s">
        <v>241</v>
      </c>
      <c r="H1252" s="67">
        <v>810519100</v>
      </c>
      <c r="I1252" s="67">
        <v>810519100</v>
      </c>
      <c r="J1252" s="66" t="s">
        <v>49</v>
      </c>
      <c r="K1252" s="66" t="s">
        <v>3997</v>
      </c>
      <c r="L1252" s="62" t="s">
        <v>3998</v>
      </c>
      <c r="M1252" s="62" t="s">
        <v>3999</v>
      </c>
      <c r="N1252" s="68">
        <v>3835465</v>
      </c>
      <c r="O1252" s="69" t="s">
        <v>4000</v>
      </c>
      <c r="P1252" s="65" t="s">
        <v>4001</v>
      </c>
      <c r="Q1252" s="65" t="s">
        <v>4002</v>
      </c>
      <c r="R1252" s="65" t="s">
        <v>4003</v>
      </c>
      <c r="S1252" s="65" t="s">
        <v>4004</v>
      </c>
      <c r="T1252" s="65" t="s">
        <v>4002</v>
      </c>
      <c r="U1252" s="70" t="s">
        <v>4005</v>
      </c>
      <c r="V1252" s="71" t="s">
        <v>4346</v>
      </c>
      <c r="W1252" s="72" t="s">
        <v>4346</v>
      </c>
      <c r="X1252" s="73">
        <v>43050</v>
      </c>
      <c r="Y1252" s="74">
        <v>2017060093032</v>
      </c>
      <c r="Z1252" s="74" t="s">
        <v>4346</v>
      </c>
      <c r="AA1252" s="75">
        <f t="shared" si="19"/>
        <v>1</v>
      </c>
      <c r="AB1252" s="70" t="s">
        <v>4347</v>
      </c>
      <c r="AC1252" s="70" t="s">
        <v>61</v>
      </c>
      <c r="AD1252" s="70" t="s">
        <v>68</v>
      </c>
      <c r="AE1252" s="70" t="s">
        <v>4008</v>
      </c>
      <c r="AF1252" s="76" t="s">
        <v>63</v>
      </c>
      <c r="AG1252" s="65" t="s">
        <v>648</v>
      </c>
    </row>
    <row r="1253" spans="1:33" s="78" customFormat="1" ht="50.25" customHeight="1" x14ac:dyDescent="0.25">
      <c r="A1253" s="61" t="s">
        <v>3995</v>
      </c>
      <c r="B1253" s="62">
        <v>50193000</v>
      </c>
      <c r="C1253" s="63" t="s">
        <v>4348</v>
      </c>
      <c r="D1253" s="64">
        <v>43049</v>
      </c>
      <c r="E1253" s="65" t="s">
        <v>852</v>
      </c>
      <c r="F1253" s="66" t="s">
        <v>2584</v>
      </c>
      <c r="G1253" s="65" t="s">
        <v>241</v>
      </c>
      <c r="H1253" s="67">
        <v>345605513</v>
      </c>
      <c r="I1253" s="67">
        <v>345605513</v>
      </c>
      <c r="J1253" s="66" t="s">
        <v>49</v>
      </c>
      <c r="K1253" s="66" t="s">
        <v>3997</v>
      </c>
      <c r="L1253" s="62" t="s">
        <v>3998</v>
      </c>
      <c r="M1253" s="62" t="s">
        <v>3999</v>
      </c>
      <c r="N1253" s="68">
        <v>3835465</v>
      </c>
      <c r="O1253" s="69" t="s">
        <v>4000</v>
      </c>
      <c r="P1253" s="65" t="s">
        <v>4001</v>
      </c>
      <c r="Q1253" s="65" t="s">
        <v>4002</v>
      </c>
      <c r="R1253" s="65" t="s">
        <v>4003</v>
      </c>
      <c r="S1253" s="65" t="s">
        <v>4004</v>
      </c>
      <c r="T1253" s="65" t="s">
        <v>4002</v>
      </c>
      <c r="U1253" s="70" t="s">
        <v>4005</v>
      </c>
      <c r="V1253" s="71" t="s">
        <v>4349</v>
      </c>
      <c r="W1253" s="72" t="s">
        <v>4349</v>
      </c>
      <c r="X1253" s="73">
        <v>43050</v>
      </c>
      <c r="Y1253" s="74">
        <v>2017060093032</v>
      </c>
      <c r="Z1253" s="74" t="s">
        <v>4349</v>
      </c>
      <c r="AA1253" s="75">
        <f t="shared" si="19"/>
        <v>1</v>
      </c>
      <c r="AB1253" s="70" t="s">
        <v>4350</v>
      </c>
      <c r="AC1253" s="70" t="s">
        <v>61</v>
      </c>
      <c r="AD1253" s="70" t="s">
        <v>68</v>
      </c>
      <c r="AE1253" s="70" t="s">
        <v>4008</v>
      </c>
      <c r="AF1253" s="76" t="s">
        <v>63</v>
      </c>
      <c r="AG1253" s="65" t="s">
        <v>648</v>
      </c>
    </row>
    <row r="1254" spans="1:33" s="78" customFormat="1" ht="50.25" customHeight="1" x14ac:dyDescent="0.25">
      <c r="A1254" s="61" t="s">
        <v>3995</v>
      </c>
      <c r="B1254" s="62">
        <v>50193000</v>
      </c>
      <c r="C1254" s="63" t="s">
        <v>4351</v>
      </c>
      <c r="D1254" s="64">
        <v>43049</v>
      </c>
      <c r="E1254" s="65" t="s">
        <v>231</v>
      </c>
      <c r="F1254" s="66" t="s">
        <v>2584</v>
      </c>
      <c r="G1254" s="65" t="s">
        <v>241</v>
      </c>
      <c r="H1254" s="67">
        <v>256851104</v>
      </c>
      <c r="I1254" s="67">
        <v>256851104</v>
      </c>
      <c r="J1254" s="66" t="s">
        <v>49</v>
      </c>
      <c r="K1254" s="66" t="s">
        <v>3997</v>
      </c>
      <c r="L1254" s="62" t="s">
        <v>3998</v>
      </c>
      <c r="M1254" s="62" t="s">
        <v>3999</v>
      </c>
      <c r="N1254" s="68">
        <v>3835465</v>
      </c>
      <c r="O1254" s="69" t="s">
        <v>4000</v>
      </c>
      <c r="P1254" s="65" t="s">
        <v>4001</v>
      </c>
      <c r="Q1254" s="65" t="s">
        <v>4002</v>
      </c>
      <c r="R1254" s="65" t="s">
        <v>4003</v>
      </c>
      <c r="S1254" s="65" t="s">
        <v>4004</v>
      </c>
      <c r="T1254" s="65" t="s">
        <v>4002</v>
      </c>
      <c r="U1254" s="70" t="s">
        <v>4005</v>
      </c>
      <c r="V1254" s="71" t="s">
        <v>4352</v>
      </c>
      <c r="W1254" s="72" t="s">
        <v>4352</v>
      </c>
      <c r="X1254" s="73">
        <v>43050</v>
      </c>
      <c r="Y1254" s="74">
        <v>2017060093032</v>
      </c>
      <c r="Z1254" s="74" t="s">
        <v>4352</v>
      </c>
      <c r="AA1254" s="75">
        <f t="shared" si="19"/>
        <v>1</v>
      </c>
      <c r="AB1254" s="70" t="s">
        <v>4353</v>
      </c>
      <c r="AC1254" s="70" t="s">
        <v>61</v>
      </c>
      <c r="AD1254" s="70" t="s">
        <v>68</v>
      </c>
      <c r="AE1254" s="70" t="s">
        <v>4008</v>
      </c>
      <c r="AF1254" s="76" t="s">
        <v>63</v>
      </c>
      <c r="AG1254" s="65" t="s">
        <v>648</v>
      </c>
    </row>
    <row r="1255" spans="1:33" s="78" customFormat="1" ht="50.25" customHeight="1" x14ac:dyDescent="0.25">
      <c r="A1255" s="61" t="s">
        <v>3995</v>
      </c>
      <c r="B1255" s="62">
        <v>50193000</v>
      </c>
      <c r="C1255" s="63" t="s">
        <v>4354</v>
      </c>
      <c r="D1255" s="64">
        <v>43049</v>
      </c>
      <c r="E1255" s="65" t="s">
        <v>852</v>
      </c>
      <c r="F1255" s="66" t="s">
        <v>2584</v>
      </c>
      <c r="G1255" s="65" t="s">
        <v>241</v>
      </c>
      <c r="H1255" s="67">
        <v>682063888</v>
      </c>
      <c r="I1255" s="67">
        <v>682063888</v>
      </c>
      <c r="J1255" s="66" t="s">
        <v>49</v>
      </c>
      <c r="K1255" s="66" t="s">
        <v>3997</v>
      </c>
      <c r="L1255" s="62" t="s">
        <v>3998</v>
      </c>
      <c r="M1255" s="62" t="s">
        <v>3999</v>
      </c>
      <c r="N1255" s="68">
        <v>3835465</v>
      </c>
      <c r="O1255" s="69" t="s">
        <v>4000</v>
      </c>
      <c r="P1255" s="65" t="s">
        <v>4001</v>
      </c>
      <c r="Q1255" s="65" t="s">
        <v>4002</v>
      </c>
      <c r="R1255" s="65" t="s">
        <v>4003</v>
      </c>
      <c r="S1255" s="65" t="s">
        <v>4004</v>
      </c>
      <c r="T1255" s="65" t="s">
        <v>4002</v>
      </c>
      <c r="U1255" s="70" t="s">
        <v>4005</v>
      </c>
      <c r="V1255" s="71" t="s">
        <v>4355</v>
      </c>
      <c r="W1255" s="72" t="s">
        <v>4355</v>
      </c>
      <c r="X1255" s="73">
        <v>43050</v>
      </c>
      <c r="Y1255" s="74">
        <v>2017060093032</v>
      </c>
      <c r="Z1255" s="74" t="s">
        <v>4355</v>
      </c>
      <c r="AA1255" s="75">
        <f t="shared" si="19"/>
        <v>1</v>
      </c>
      <c r="AB1255" s="70" t="s">
        <v>4356</v>
      </c>
      <c r="AC1255" s="70" t="s">
        <v>61</v>
      </c>
      <c r="AD1255" s="70" t="s">
        <v>68</v>
      </c>
      <c r="AE1255" s="70" t="s">
        <v>4008</v>
      </c>
      <c r="AF1255" s="76" t="s">
        <v>63</v>
      </c>
      <c r="AG1255" s="65" t="s">
        <v>648</v>
      </c>
    </row>
    <row r="1256" spans="1:33" s="78" customFormat="1" ht="50.25" customHeight="1" x14ac:dyDescent="0.25">
      <c r="A1256" s="61" t="s">
        <v>3995</v>
      </c>
      <c r="B1256" s="62">
        <v>50193000</v>
      </c>
      <c r="C1256" s="63" t="s">
        <v>4357</v>
      </c>
      <c r="D1256" s="64">
        <v>43049</v>
      </c>
      <c r="E1256" s="65" t="s">
        <v>852</v>
      </c>
      <c r="F1256" s="66" t="s">
        <v>2584</v>
      </c>
      <c r="G1256" s="65" t="s">
        <v>241</v>
      </c>
      <c r="H1256" s="67">
        <v>52406751</v>
      </c>
      <c r="I1256" s="67">
        <v>52406751</v>
      </c>
      <c r="J1256" s="66" t="s">
        <v>49</v>
      </c>
      <c r="K1256" s="66" t="s">
        <v>3997</v>
      </c>
      <c r="L1256" s="62" t="s">
        <v>3998</v>
      </c>
      <c r="M1256" s="62" t="s">
        <v>3999</v>
      </c>
      <c r="N1256" s="68">
        <v>3835465</v>
      </c>
      <c r="O1256" s="69" t="s">
        <v>4000</v>
      </c>
      <c r="P1256" s="65" t="s">
        <v>4001</v>
      </c>
      <c r="Q1256" s="65" t="s">
        <v>4358</v>
      </c>
      <c r="R1256" s="65" t="s">
        <v>4003</v>
      </c>
      <c r="S1256" s="65" t="s">
        <v>4004</v>
      </c>
      <c r="T1256" s="65" t="s">
        <v>4358</v>
      </c>
      <c r="U1256" s="70" t="s">
        <v>4005</v>
      </c>
      <c r="V1256" s="71" t="s">
        <v>4359</v>
      </c>
      <c r="W1256" s="72" t="s">
        <v>4359</v>
      </c>
      <c r="X1256" s="73">
        <v>43052</v>
      </c>
      <c r="Y1256" s="74">
        <v>2017060093032</v>
      </c>
      <c r="Z1256" s="74" t="s">
        <v>4359</v>
      </c>
      <c r="AA1256" s="75">
        <f t="shared" si="19"/>
        <v>1</v>
      </c>
      <c r="AB1256" s="70" t="s">
        <v>4020</v>
      </c>
      <c r="AC1256" s="70" t="s">
        <v>61</v>
      </c>
      <c r="AD1256" s="70" t="s">
        <v>68</v>
      </c>
      <c r="AE1256" s="70" t="s">
        <v>4360</v>
      </c>
      <c r="AF1256" s="76" t="s">
        <v>63</v>
      </c>
      <c r="AG1256" s="65" t="s">
        <v>648</v>
      </c>
    </row>
    <row r="1257" spans="1:33" s="78" customFormat="1" ht="50.25" customHeight="1" x14ac:dyDescent="0.25">
      <c r="A1257" s="61" t="s">
        <v>3995</v>
      </c>
      <c r="B1257" s="62">
        <v>50193000</v>
      </c>
      <c r="C1257" s="63" t="s">
        <v>4361</v>
      </c>
      <c r="D1257" s="64">
        <v>43049</v>
      </c>
      <c r="E1257" s="65" t="s">
        <v>231</v>
      </c>
      <c r="F1257" s="66" t="s">
        <v>2584</v>
      </c>
      <c r="G1257" s="65" t="s">
        <v>241</v>
      </c>
      <c r="H1257" s="67">
        <v>54631700</v>
      </c>
      <c r="I1257" s="67">
        <v>54631700</v>
      </c>
      <c r="J1257" s="66" t="s">
        <v>49</v>
      </c>
      <c r="K1257" s="66" t="s">
        <v>3997</v>
      </c>
      <c r="L1257" s="62" t="s">
        <v>3998</v>
      </c>
      <c r="M1257" s="62" t="s">
        <v>3999</v>
      </c>
      <c r="N1257" s="68">
        <v>3835465</v>
      </c>
      <c r="O1257" s="69" t="s">
        <v>4000</v>
      </c>
      <c r="P1257" s="65" t="s">
        <v>4001</v>
      </c>
      <c r="Q1257" s="65" t="s">
        <v>4358</v>
      </c>
      <c r="R1257" s="65" t="s">
        <v>4003</v>
      </c>
      <c r="S1257" s="65" t="s">
        <v>4004</v>
      </c>
      <c r="T1257" s="65" t="s">
        <v>4358</v>
      </c>
      <c r="U1257" s="70" t="s">
        <v>4005</v>
      </c>
      <c r="V1257" s="71" t="s">
        <v>4362</v>
      </c>
      <c r="W1257" s="72" t="s">
        <v>4362</v>
      </c>
      <c r="X1257" s="73">
        <v>43052</v>
      </c>
      <c r="Y1257" s="74">
        <v>2017060093032</v>
      </c>
      <c r="Z1257" s="74" t="s">
        <v>4362</v>
      </c>
      <c r="AA1257" s="75">
        <f t="shared" si="19"/>
        <v>1</v>
      </c>
      <c r="AB1257" s="70" t="s">
        <v>4104</v>
      </c>
      <c r="AC1257" s="70" t="s">
        <v>61</v>
      </c>
      <c r="AD1257" s="70" t="s">
        <v>68</v>
      </c>
      <c r="AE1257" s="70" t="s">
        <v>4360</v>
      </c>
      <c r="AF1257" s="76" t="s">
        <v>63</v>
      </c>
      <c r="AG1257" s="65" t="s">
        <v>648</v>
      </c>
    </row>
    <row r="1258" spans="1:33" s="78" customFormat="1" ht="50.25" customHeight="1" x14ac:dyDescent="0.25">
      <c r="A1258" s="61" t="s">
        <v>3995</v>
      </c>
      <c r="B1258" s="62">
        <v>50193000</v>
      </c>
      <c r="C1258" s="63" t="s">
        <v>4363</v>
      </c>
      <c r="D1258" s="64">
        <v>43049</v>
      </c>
      <c r="E1258" s="65" t="s">
        <v>231</v>
      </c>
      <c r="F1258" s="66" t="s">
        <v>2584</v>
      </c>
      <c r="G1258" s="65" t="s">
        <v>241</v>
      </c>
      <c r="H1258" s="67">
        <v>29567500</v>
      </c>
      <c r="I1258" s="67">
        <v>29567500</v>
      </c>
      <c r="J1258" s="66" t="s">
        <v>49</v>
      </c>
      <c r="K1258" s="66" t="s">
        <v>3997</v>
      </c>
      <c r="L1258" s="62" t="s">
        <v>3998</v>
      </c>
      <c r="M1258" s="62" t="s">
        <v>3999</v>
      </c>
      <c r="N1258" s="68">
        <v>3835465</v>
      </c>
      <c r="O1258" s="69" t="s">
        <v>4000</v>
      </c>
      <c r="P1258" s="65" t="s">
        <v>4001</v>
      </c>
      <c r="Q1258" s="65" t="s">
        <v>4358</v>
      </c>
      <c r="R1258" s="65" t="s">
        <v>4003</v>
      </c>
      <c r="S1258" s="65" t="s">
        <v>4004</v>
      </c>
      <c r="T1258" s="65" t="s">
        <v>4358</v>
      </c>
      <c r="U1258" s="70" t="s">
        <v>4005</v>
      </c>
      <c r="V1258" s="71" t="s">
        <v>4364</v>
      </c>
      <c r="W1258" s="72" t="s">
        <v>4364</v>
      </c>
      <c r="X1258" s="73">
        <v>43052</v>
      </c>
      <c r="Y1258" s="74">
        <v>2017060093032</v>
      </c>
      <c r="Z1258" s="74" t="s">
        <v>4364</v>
      </c>
      <c r="AA1258" s="75">
        <f t="shared" si="19"/>
        <v>1</v>
      </c>
      <c r="AB1258" s="70" t="s">
        <v>4152</v>
      </c>
      <c r="AC1258" s="70" t="s">
        <v>61</v>
      </c>
      <c r="AD1258" s="70" t="s">
        <v>68</v>
      </c>
      <c r="AE1258" s="70" t="s">
        <v>4360</v>
      </c>
      <c r="AF1258" s="76" t="s">
        <v>63</v>
      </c>
      <c r="AG1258" s="65" t="s">
        <v>648</v>
      </c>
    </row>
    <row r="1259" spans="1:33" s="78" customFormat="1" ht="50.25" customHeight="1" x14ac:dyDescent="0.25">
      <c r="A1259" s="61" t="s">
        <v>3995</v>
      </c>
      <c r="B1259" s="62">
        <v>50193000</v>
      </c>
      <c r="C1259" s="63" t="s">
        <v>4365</v>
      </c>
      <c r="D1259" s="64">
        <v>43049</v>
      </c>
      <c r="E1259" s="65" t="s">
        <v>231</v>
      </c>
      <c r="F1259" s="66" t="s">
        <v>2584</v>
      </c>
      <c r="G1259" s="65" t="s">
        <v>241</v>
      </c>
      <c r="H1259" s="67">
        <v>30942275</v>
      </c>
      <c r="I1259" s="67">
        <v>30942275</v>
      </c>
      <c r="J1259" s="66" t="s">
        <v>49</v>
      </c>
      <c r="K1259" s="66" t="s">
        <v>3997</v>
      </c>
      <c r="L1259" s="62" t="s">
        <v>3998</v>
      </c>
      <c r="M1259" s="62" t="s">
        <v>3999</v>
      </c>
      <c r="N1259" s="68">
        <v>3835465</v>
      </c>
      <c r="O1259" s="69" t="s">
        <v>4000</v>
      </c>
      <c r="P1259" s="65" t="s">
        <v>4001</v>
      </c>
      <c r="Q1259" s="65" t="s">
        <v>4358</v>
      </c>
      <c r="R1259" s="65" t="s">
        <v>4003</v>
      </c>
      <c r="S1259" s="65" t="s">
        <v>4004</v>
      </c>
      <c r="T1259" s="65" t="s">
        <v>4358</v>
      </c>
      <c r="U1259" s="70" t="s">
        <v>4005</v>
      </c>
      <c r="V1259" s="71" t="s">
        <v>4366</v>
      </c>
      <c r="W1259" s="72" t="s">
        <v>4366</v>
      </c>
      <c r="X1259" s="73">
        <v>43052</v>
      </c>
      <c r="Y1259" s="74">
        <v>2017060093032</v>
      </c>
      <c r="Z1259" s="74" t="s">
        <v>4366</v>
      </c>
      <c r="AA1259" s="75">
        <f t="shared" si="19"/>
        <v>1</v>
      </c>
      <c r="AB1259" s="70" t="s">
        <v>4367</v>
      </c>
      <c r="AC1259" s="70" t="s">
        <v>61</v>
      </c>
      <c r="AD1259" s="70" t="s">
        <v>68</v>
      </c>
      <c r="AE1259" s="70" t="s">
        <v>4360</v>
      </c>
      <c r="AF1259" s="76" t="s">
        <v>63</v>
      </c>
      <c r="AG1259" s="65" t="s">
        <v>648</v>
      </c>
    </row>
    <row r="1260" spans="1:33" s="78" customFormat="1" ht="50.25" customHeight="1" x14ac:dyDescent="0.25">
      <c r="A1260" s="61" t="s">
        <v>3995</v>
      </c>
      <c r="B1260" s="62">
        <v>50193000</v>
      </c>
      <c r="C1260" s="63" t="s">
        <v>4368</v>
      </c>
      <c r="D1260" s="64">
        <v>43049</v>
      </c>
      <c r="E1260" s="65" t="s">
        <v>231</v>
      </c>
      <c r="F1260" s="66" t="s">
        <v>2584</v>
      </c>
      <c r="G1260" s="65" t="s">
        <v>241</v>
      </c>
      <c r="H1260" s="67">
        <v>29194328</v>
      </c>
      <c r="I1260" s="67">
        <v>29194328</v>
      </c>
      <c r="J1260" s="66" t="s">
        <v>49</v>
      </c>
      <c r="K1260" s="66" t="s">
        <v>3997</v>
      </c>
      <c r="L1260" s="62" t="s">
        <v>3998</v>
      </c>
      <c r="M1260" s="62" t="s">
        <v>3999</v>
      </c>
      <c r="N1260" s="68">
        <v>3835465</v>
      </c>
      <c r="O1260" s="69" t="s">
        <v>4000</v>
      </c>
      <c r="P1260" s="65" t="s">
        <v>4001</v>
      </c>
      <c r="Q1260" s="65" t="s">
        <v>4358</v>
      </c>
      <c r="R1260" s="65" t="s">
        <v>4003</v>
      </c>
      <c r="S1260" s="65" t="s">
        <v>4004</v>
      </c>
      <c r="T1260" s="65" t="s">
        <v>4358</v>
      </c>
      <c r="U1260" s="70" t="s">
        <v>4005</v>
      </c>
      <c r="V1260" s="71" t="s">
        <v>4369</v>
      </c>
      <c r="W1260" s="72" t="s">
        <v>4369</v>
      </c>
      <c r="X1260" s="73">
        <v>43052</v>
      </c>
      <c r="Y1260" s="74">
        <v>2017060093032</v>
      </c>
      <c r="Z1260" s="74" t="s">
        <v>4369</v>
      </c>
      <c r="AA1260" s="75">
        <f t="shared" si="19"/>
        <v>1</v>
      </c>
      <c r="AB1260" s="70" t="s">
        <v>4227</v>
      </c>
      <c r="AC1260" s="70" t="s">
        <v>61</v>
      </c>
      <c r="AD1260" s="70" t="s">
        <v>68</v>
      </c>
      <c r="AE1260" s="70" t="s">
        <v>4360</v>
      </c>
      <c r="AF1260" s="76" t="s">
        <v>63</v>
      </c>
      <c r="AG1260" s="65" t="s">
        <v>648</v>
      </c>
    </row>
    <row r="1261" spans="1:33" s="78" customFormat="1" ht="50.25" customHeight="1" x14ac:dyDescent="0.25">
      <c r="A1261" s="61" t="s">
        <v>3995</v>
      </c>
      <c r="B1261" s="62">
        <v>50193000</v>
      </c>
      <c r="C1261" s="63" t="s">
        <v>4370</v>
      </c>
      <c r="D1261" s="64">
        <v>43049</v>
      </c>
      <c r="E1261" s="65" t="s">
        <v>231</v>
      </c>
      <c r="F1261" s="66" t="s">
        <v>2584</v>
      </c>
      <c r="G1261" s="65" t="s">
        <v>241</v>
      </c>
      <c r="H1261" s="67">
        <v>39018400</v>
      </c>
      <c r="I1261" s="67">
        <v>39018400</v>
      </c>
      <c r="J1261" s="66" t="s">
        <v>49</v>
      </c>
      <c r="K1261" s="66" t="s">
        <v>3997</v>
      </c>
      <c r="L1261" s="62" t="s">
        <v>3998</v>
      </c>
      <c r="M1261" s="62" t="s">
        <v>3999</v>
      </c>
      <c r="N1261" s="68">
        <v>3835465</v>
      </c>
      <c r="O1261" s="69" t="s">
        <v>4000</v>
      </c>
      <c r="P1261" s="65" t="s">
        <v>4001</v>
      </c>
      <c r="Q1261" s="65" t="s">
        <v>4358</v>
      </c>
      <c r="R1261" s="65" t="s">
        <v>4003</v>
      </c>
      <c r="S1261" s="65" t="s">
        <v>4004</v>
      </c>
      <c r="T1261" s="65" t="s">
        <v>4358</v>
      </c>
      <c r="U1261" s="70" t="s">
        <v>4005</v>
      </c>
      <c r="V1261" s="71" t="s">
        <v>4371</v>
      </c>
      <c r="W1261" s="72" t="s">
        <v>4371</v>
      </c>
      <c r="X1261" s="73">
        <v>43052</v>
      </c>
      <c r="Y1261" s="74">
        <v>2017060093032</v>
      </c>
      <c r="Z1261" s="74" t="s">
        <v>4371</v>
      </c>
      <c r="AA1261" s="75">
        <f t="shared" si="19"/>
        <v>1</v>
      </c>
      <c r="AB1261" s="70" t="s">
        <v>4372</v>
      </c>
      <c r="AC1261" s="70" t="s">
        <v>61</v>
      </c>
      <c r="AD1261" s="70" t="s">
        <v>68</v>
      </c>
      <c r="AE1261" s="70" t="s">
        <v>4360</v>
      </c>
      <c r="AF1261" s="76" t="s">
        <v>63</v>
      </c>
      <c r="AG1261" s="65" t="s">
        <v>648</v>
      </c>
    </row>
    <row r="1262" spans="1:33" s="78" customFormat="1" ht="50.25" customHeight="1" x14ac:dyDescent="0.25">
      <c r="A1262" s="61" t="s">
        <v>3995</v>
      </c>
      <c r="B1262" s="62">
        <v>50193000</v>
      </c>
      <c r="C1262" s="63" t="s">
        <v>4373</v>
      </c>
      <c r="D1262" s="64">
        <v>43049</v>
      </c>
      <c r="E1262" s="65" t="s">
        <v>852</v>
      </c>
      <c r="F1262" s="66" t="s">
        <v>2584</v>
      </c>
      <c r="G1262" s="65" t="s">
        <v>241</v>
      </c>
      <c r="H1262" s="67">
        <v>263423134</v>
      </c>
      <c r="I1262" s="67">
        <v>263423134</v>
      </c>
      <c r="J1262" s="66" t="s">
        <v>49</v>
      </c>
      <c r="K1262" s="66" t="s">
        <v>3997</v>
      </c>
      <c r="L1262" s="62" t="s">
        <v>3998</v>
      </c>
      <c r="M1262" s="62" t="s">
        <v>3999</v>
      </c>
      <c r="N1262" s="68">
        <v>3835465</v>
      </c>
      <c r="O1262" s="69" t="s">
        <v>4000</v>
      </c>
      <c r="P1262" s="65" t="s">
        <v>4001</v>
      </c>
      <c r="Q1262" s="65" t="s">
        <v>4358</v>
      </c>
      <c r="R1262" s="65" t="s">
        <v>4003</v>
      </c>
      <c r="S1262" s="65" t="s">
        <v>4004</v>
      </c>
      <c r="T1262" s="65" t="s">
        <v>4358</v>
      </c>
      <c r="U1262" s="70" t="s">
        <v>4005</v>
      </c>
      <c r="V1262" s="71" t="s">
        <v>4374</v>
      </c>
      <c r="W1262" s="72" t="s">
        <v>4374</v>
      </c>
      <c r="X1262" s="73">
        <v>43052</v>
      </c>
      <c r="Y1262" s="74">
        <v>2017060093032</v>
      </c>
      <c r="Z1262" s="74" t="s">
        <v>4374</v>
      </c>
      <c r="AA1262" s="75">
        <f t="shared" si="19"/>
        <v>1</v>
      </c>
      <c r="AB1262" s="70" t="s">
        <v>4375</v>
      </c>
      <c r="AC1262" s="70" t="s">
        <v>61</v>
      </c>
      <c r="AD1262" s="70" t="s">
        <v>68</v>
      </c>
      <c r="AE1262" s="70" t="s">
        <v>4360</v>
      </c>
      <c r="AF1262" s="76" t="s">
        <v>63</v>
      </c>
      <c r="AG1262" s="65" t="s">
        <v>648</v>
      </c>
    </row>
    <row r="1263" spans="1:33" s="78" customFormat="1" ht="50.25" customHeight="1" x14ac:dyDescent="0.25">
      <c r="A1263" s="61" t="s">
        <v>3995</v>
      </c>
      <c r="B1263" s="62">
        <v>50193000</v>
      </c>
      <c r="C1263" s="63" t="s">
        <v>4376</v>
      </c>
      <c r="D1263" s="64">
        <v>43049</v>
      </c>
      <c r="E1263" s="65" t="s">
        <v>231</v>
      </c>
      <c r="F1263" s="66" t="s">
        <v>2584</v>
      </c>
      <c r="G1263" s="65" t="s">
        <v>241</v>
      </c>
      <c r="H1263" s="67">
        <v>80832687</v>
      </c>
      <c r="I1263" s="67">
        <v>80832687</v>
      </c>
      <c r="J1263" s="66" t="s">
        <v>49</v>
      </c>
      <c r="K1263" s="66" t="s">
        <v>3997</v>
      </c>
      <c r="L1263" s="62" t="s">
        <v>3998</v>
      </c>
      <c r="M1263" s="62" t="s">
        <v>3999</v>
      </c>
      <c r="N1263" s="68">
        <v>3835465</v>
      </c>
      <c r="O1263" s="69" t="s">
        <v>4000</v>
      </c>
      <c r="P1263" s="65" t="s">
        <v>4001</v>
      </c>
      <c r="Q1263" s="65" t="s">
        <v>4358</v>
      </c>
      <c r="R1263" s="65" t="s">
        <v>4003</v>
      </c>
      <c r="S1263" s="65" t="s">
        <v>4004</v>
      </c>
      <c r="T1263" s="65" t="s">
        <v>4358</v>
      </c>
      <c r="U1263" s="70" t="s">
        <v>4005</v>
      </c>
      <c r="V1263" s="71" t="s">
        <v>4377</v>
      </c>
      <c r="W1263" s="72" t="s">
        <v>4377</v>
      </c>
      <c r="X1263" s="73">
        <v>43052</v>
      </c>
      <c r="Y1263" s="74">
        <v>2017060093032</v>
      </c>
      <c r="Z1263" s="74" t="s">
        <v>4377</v>
      </c>
      <c r="AA1263" s="75">
        <f t="shared" si="19"/>
        <v>1</v>
      </c>
      <c r="AB1263" s="70" t="s">
        <v>4314</v>
      </c>
      <c r="AC1263" s="70" t="s">
        <v>61</v>
      </c>
      <c r="AD1263" s="70" t="s">
        <v>68</v>
      </c>
      <c r="AE1263" s="70" t="s">
        <v>4360</v>
      </c>
      <c r="AF1263" s="76" t="s">
        <v>63</v>
      </c>
      <c r="AG1263" s="65" t="s">
        <v>648</v>
      </c>
    </row>
    <row r="1264" spans="1:33" s="78" customFormat="1" ht="50.25" customHeight="1" x14ac:dyDescent="0.25">
      <c r="A1264" s="61" t="s">
        <v>3995</v>
      </c>
      <c r="B1264" s="62">
        <v>50193000</v>
      </c>
      <c r="C1264" s="63" t="s">
        <v>4378</v>
      </c>
      <c r="D1264" s="64">
        <v>43049</v>
      </c>
      <c r="E1264" s="65" t="s">
        <v>231</v>
      </c>
      <c r="F1264" s="66" t="s">
        <v>2584</v>
      </c>
      <c r="G1264" s="65" t="s">
        <v>241</v>
      </c>
      <c r="H1264" s="67">
        <v>150435821</v>
      </c>
      <c r="I1264" s="67">
        <v>150435821</v>
      </c>
      <c r="J1264" s="66" t="s">
        <v>49</v>
      </c>
      <c r="K1264" s="66" t="s">
        <v>3997</v>
      </c>
      <c r="L1264" s="62" t="s">
        <v>3998</v>
      </c>
      <c r="M1264" s="62" t="s">
        <v>3999</v>
      </c>
      <c r="N1264" s="68">
        <v>3835465</v>
      </c>
      <c r="O1264" s="69" t="s">
        <v>4000</v>
      </c>
      <c r="P1264" s="65" t="s">
        <v>4001</v>
      </c>
      <c r="Q1264" s="65" t="s">
        <v>4358</v>
      </c>
      <c r="R1264" s="65" t="s">
        <v>4003</v>
      </c>
      <c r="S1264" s="65" t="s">
        <v>4004</v>
      </c>
      <c r="T1264" s="65" t="s">
        <v>4358</v>
      </c>
      <c r="U1264" s="70" t="s">
        <v>4005</v>
      </c>
      <c r="V1264" s="71" t="s">
        <v>4379</v>
      </c>
      <c r="W1264" s="72" t="s">
        <v>4379</v>
      </c>
      <c r="X1264" s="73">
        <v>43052</v>
      </c>
      <c r="Y1264" s="74">
        <v>2017060093032</v>
      </c>
      <c r="Z1264" s="74" t="s">
        <v>4379</v>
      </c>
      <c r="AA1264" s="75">
        <f t="shared" si="19"/>
        <v>1</v>
      </c>
      <c r="AB1264" s="70" t="s">
        <v>4317</v>
      </c>
      <c r="AC1264" s="70" t="s">
        <v>61</v>
      </c>
      <c r="AD1264" s="70" t="s">
        <v>68</v>
      </c>
      <c r="AE1264" s="70" t="s">
        <v>4360</v>
      </c>
      <c r="AF1264" s="76" t="s">
        <v>63</v>
      </c>
      <c r="AG1264" s="65" t="s">
        <v>648</v>
      </c>
    </row>
    <row r="1265" spans="1:33" s="78" customFormat="1" ht="50.25" customHeight="1" x14ac:dyDescent="0.25">
      <c r="A1265" s="61" t="s">
        <v>3995</v>
      </c>
      <c r="B1265" s="62">
        <v>50193000</v>
      </c>
      <c r="C1265" s="63" t="s">
        <v>4380</v>
      </c>
      <c r="D1265" s="64">
        <v>43049</v>
      </c>
      <c r="E1265" s="65" t="s">
        <v>231</v>
      </c>
      <c r="F1265" s="66" t="s">
        <v>2584</v>
      </c>
      <c r="G1265" s="65" t="s">
        <v>241</v>
      </c>
      <c r="H1265" s="67">
        <v>67940000</v>
      </c>
      <c r="I1265" s="67">
        <v>67940000</v>
      </c>
      <c r="J1265" s="66" t="s">
        <v>49</v>
      </c>
      <c r="K1265" s="66" t="s">
        <v>3997</v>
      </c>
      <c r="L1265" s="62" t="s">
        <v>3998</v>
      </c>
      <c r="M1265" s="62" t="s">
        <v>3999</v>
      </c>
      <c r="N1265" s="68">
        <v>3835465</v>
      </c>
      <c r="O1265" s="69" t="s">
        <v>4000</v>
      </c>
      <c r="P1265" s="65" t="s">
        <v>4001</v>
      </c>
      <c r="Q1265" s="65" t="s">
        <v>4358</v>
      </c>
      <c r="R1265" s="65" t="s">
        <v>4003</v>
      </c>
      <c r="S1265" s="65" t="s">
        <v>4004</v>
      </c>
      <c r="T1265" s="65" t="s">
        <v>4358</v>
      </c>
      <c r="U1265" s="70" t="s">
        <v>4005</v>
      </c>
      <c r="V1265" s="71" t="s">
        <v>4381</v>
      </c>
      <c r="W1265" s="72" t="s">
        <v>4381</v>
      </c>
      <c r="X1265" s="73">
        <v>43052</v>
      </c>
      <c r="Y1265" s="74">
        <v>2017060093032</v>
      </c>
      <c r="Z1265" s="74" t="s">
        <v>4381</v>
      </c>
      <c r="AA1265" s="75">
        <f t="shared" si="19"/>
        <v>1</v>
      </c>
      <c r="AB1265" s="70" t="s">
        <v>4382</v>
      </c>
      <c r="AC1265" s="70" t="s">
        <v>61</v>
      </c>
      <c r="AD1265" s="70" t="s">
        <v>68</v>
      </c>
      <c r="AE1265" s="70" t="s">
        <v>4360</v>
      </c>
      <c r="AF1265" s="76" t="s">
        <v>63</v>
      </c>
      <c r="AG1265" s="65" t="s">
        <v>648</v>
      </c>
    </row>
    <row r="1266" spans="1:33" s="78" customFormat="1" ht="50.25" customHeight="1" x14ac:dyDescent="0.25">
      <c r="A1266" s="61" t="s">
        <v>3995</v>
      </c>
      <c r="B1266" s="62">
        <v>50193000</v>
      </c>
      <c r="C1266" s="63" t="s">
        <v>4383</v>
      </c>
      <c r="D1266" s="64">
        <v>43049</v>
      </c>
      <c r="E1266" s="65" t="s">
        <v>231</v>
      </c>
      <c r="F1266" s="66" t="s">
        <v>2584</v>
      </c>
      <c r="G1266" s="65" t="s">
        <v>241</v>
      </c>
      <c r="H1266" s="67">
        <v>59397300</v>
      </c>
      <c r="I1266" s="67">
        <v>59397300</v>
      </c>
      <c r="J1266" s="66" t="s">
        <v>49</v>
      </c>
      <c r="K1266" s="66" t="s">
        <v>3997</v>
      </c>
      <c r="L1266" s="62" t="s">
        <v>3998</v>
      </c>
      <c r="M1266" s="62" t="s">
        <v>3999</v>
      </c>
      <c r="N1266" s="68">
        <v>3835465</v>
      </c>
      <c r="O1266" s="69" t="s">
        <v>4000</v>
      </c>
      <c r="P1266" s="65" t="s">
        <v>4001</v>
      </c>
      <c r="Q1266" s="65" t="s">
        <v>4358</v>
      </c>
      <c r="R1266" s="65" t="s">
        <v>4003</v>
      </c>
      <c r="S1266" s="65" t="s">
        <v>4004</v>
      </c>
      <c r="T1266" s="65" t="s">
        <v>4358</v>
      </c>
      <c r="U1266" s="70" t="s">
        <v>4005</v>
      </c>
      <c r="V1266" s="71" t="s">
        <v>4384</v>
      </c>
      <c r="W1266" s="72" t="s">
        <v>4384</v>
      </c>
      <c r="X1266" s="73">
        <v>43052</v>
      </c>
      <c r="Y1266" s="74">
        <v>2017060093032</v>
      </c>
      <c r="Z1266" s="74" t="s">
        <v>4384</v>
      </c>
      <c r="AA1266" s="75">
        <f t="shared" si="19"/>
        <v>1</v>
      </c>
      <c r="AB1266" s="70" t="s">
        <v>4341</v>
      </c>
      <c r="AC1266" s="70" t="s">
        <v>61</v>
      </c>
      <c r="AD1266" s="70" t="s">
        <v>68</v>
      </c>
      <c r="AE1266" s="70" t="s">
        <v>4360</v>
      </c>
      <c r="AF1266" s="76" t="s">
        <v>63</v>
      </c>
      <c r="AG1266" s="65" t="s">
        <v>648</v>
      </c>
    </row>
    <row r="1267" spans="1:33" s="78" customFormat="1" ht="50.25" customHeight="1" x14ac:dyDescent="0.25">
      <c r="A1267" s="61" t="s">
        <v>3995</v>
      </c>
      <c r="B1267" s="62">
        <v>50193000</v>
      </c>
      <c r="C1267" s="63" t="s">
        <v>4385</v>
      </c>
      <c r="D1267" s="64">
        <v>43049</v>
      </c>
      <c r="E1267" s="65" t="s">
        <v>231</v>
      </c>
      <c r="F1267" s="66" t="s">
        <v>2584</v>
      </c>
      <c r="G1267" s="65" t="s">
        <v>241</v>
      </c>
      <c r="H1267" s="67">
        <v>342433333</v>
      </c>
      <c r="I1267" s="67">
        <v>342433333</v>
      </c>
      <c r="J1267" s="66" t="s">
        <v>49</v>
      </c>
      <c r="K1267" s="66" t="s">
        <v>3997</v>
      </c>
      <c r="L1267" s="62" t="s">
        <v>3998</v>
      </c>
      <c r="M1267" s="62" t="s">
        <v>3999</v>
      </c>
      <c r="N1267" s="68">
        <v>3835465</v>
      </c>
      <c r="O1267" s="69" t="s">
        <v>4000</v>
      </c>
      <c r="P1267" s="65" t="s">
        <v>4001</v>
      </c>
      <c r="Q1267" s="65" t="s">
        <v>4358</v>
      </c>
      <c r="R1267" s="65" t="s">
        <v>4003</v>
      </c>
      <c r="S1267" s="65" t="s">
        <v>4004</v>
      </c>
      <c r="T1267" s="65" t="s">
        <v>4358</v>
      </c>
      <c r="U1267" s="70" t="s">
        <v>4005</v>
      </c>
      <c r="V1267" s="71" t="s">
        <v>4386</v>
      </c>
      <c r="W1267" s="72" t="s">
        <v>4386</v>
      </c>
      <c r="X1267" s="73">
        <v>43052</v>
      </c>
      <c r="Y1267" s="74">
        <v>2017060093032</v>
      </c>
      <c r="Z1267" s="74" t="s">
        <v>4386</v>
      </c>
      <c r="AA1267" s="75">
        <f t="shared" si="19"/>
        <v>1</v>
      </c>
      <c r="AB1267" s="70" t="s">
        <v>4347</v>
      </c>
      <c r="AC1267" s="70" t="s">
        <v>61</v>
      </c>
      <c r="AD1267" s="70" t="s">
        <v>68</v>
      </c>
      <c r="AE1267" s="70" t="s">
        <v>4360</v>
      </c>
      <c r="AF1267" s="76" t="s">
        <v>63</v>
      </c>
      <c r="AG1267" s="65" t="s">
        <v>648</v>
      </c>
    </row>
    <row r="1268" spans="1:33" s="78" customFormat="1" ht="50.25" customHeight="1" x14ac:dyDescent="0.25">
      <c r="A1268" s="61" t="s">
        <v>3995</v>
      </c>
      <c r="B1268" s="62">
        <v>85151603</v>
      </c>
      <c r="C1268" s="63" t="s">
        <v>4387</v>
      </c>
      <c r="D1268" s="64">
        <v>43049</v>
      </c>
      <c r="E1268" s="65" t="s">
        <v>171</v>
      </c>
      <c r="F1268" s="66" t="s">
        <v>2584</v>
      </c>
      <c r="G1268" s="65" t="s">
        <v>241</v>
      </c>
      <c r="H1268" s="67">
        <v>118817520</v>
      </c>
      <c r="I1268" s="67">
        <v>118817520</v>
      </c>
      <c r="J1268" s="66" t="s">
        <v>49</v>
      </c>
      <c r="K1268" s="66" t="s">
        <v>3997</v>
      </c>
      <c r="L1268" s="62" t="s">
        <v>3998</v>
      </c>
      <c r="M1268" s="62" t="s">
        <v>3999</v>
      </c>
      <c r="N1268" s="68">
        <v>3835465</v>
      </c>
      <c r="O1268" s="69" t="s">
        <v>4000</v>
      </c>
      <c r="P1268" s="65" t="s">
        <v>4001</v>
      </c>
      <c r="Q1268" s="65" t="s">
        <v>4388</v>
      </c>
      <c r="R1268" s="65" t="s">
        <v>4389</v>
      </c>
      <c r="S1268" s="65" t="s">
        <v>4390</v>
      </c>
      <c r="T1268" s="65" t="s">
        <v>4388</v>
      </c>
      <c r="U1268" s="70" t="s">
        <v>4391</v>
      </c>
      <c r="V1268" s="71">
        <v>7927</v>
      </c>
      <c r="W1268" s="72">
        <v>7927</v>
      </c>
      <c r="X1268" s="73">
        <v>43048</v>
      </c>
      <c r="Y1268" s="74">
        <v>2017060093032</v>
      </c>
      <c r="Z1268" s="74">
        <v>4600007771</v>
      </c>
      <c r="AA1268" s="75">
        <f t="shared" si="19"/>
        <v>1</v>
      </c>
      <c r="AB1268" s="70" t="s">
        <v>4341</v>
      </c>
      <c r="AC1268" s="70" t="s">
        <v>61</v>
      </c>
      <c r="AD1268" s="70" t="s">
        <v>68</v>
      </c>
      <c r="AE1268" s="70" t="s">
        <v>4392</v>
      </c>
      <c r="AF1268" s="76" t="s">
        <v>63</v>
      </c>
      <c r="AG1268" s="65" t="s">
        <v>648</v>
      </c>
    </row>
    <row r="1269" spans="1:33" s="78" customFormat="1" ht="50.25" customHeight="1" x14ac:dyDescent="0.25">
      <c r="A1269" s="61" t="s">
        <v>3995</v>
      </c>
      <c r="B1269" s="62">
        <v>85151603</v>
      </c>
      <c r="C1269" s="63" t="s">
        <v>4393</v>
      </c>
      <c r="D1269" s="64">
        <v>43049</v>
      </c>
      <c r="E1269" s="65" t="s">
        <v>171</v>
      </c>
      <c r="F1269" s="66" t="s">
        <v>2584</v>
      </c>
      <c r="G1269" s="65" t="s">
        <v>241</v>
      </c>
      <c r="H1269" s="67">
        <v>119381264</v>
      </c>
      <c r="I1269" s="67">
        <v>119381264</v>
      </c>
      <c r="J1269" s="66" t="s">
        <v>49</v>
      </c>
      <c r="K1269" s="66" t="s">
        <v>3997</v>
      </c>
      <c r="L1269" s="62" t="s">
        <v>3998</v>
      </c>
      <c r="M1269" s="62" t="s">
        <v>3999</v>
      </c>
      <c r="N1269" s="68">
        <v>3835465</v>
      </c>
      <c r="O1269" s="69" t="s">
        <v>4000</v>
      </c>
      <c r="P1269" s="65" t="s">
        <v>4001</v>
      </c>
      <c r="Q1269" s="65" t="s">
        <v>4388</v>
      </c>
      <c r="R1269" s="65" t="s">
        <v>4389</v>
      </c>
      <c r="S1269" s="65" t="s">
        <v>4390</v>
      </c>
      <c r="T1269" s="65" t="s">
        <v>4388</v>
      </c>
      <c r="U1269" s="70" t="s">
        <v>4391</v>
      </c>
      <c r="V1269" s="71">
        <v>7928</v>
      </c>
      <c r="W1269" s="72">
        <v>7928</v>
      </c>
      <c r="X1269" s="73">
        <v>43048</v>
      </c>
      <c r="Y1269" s="74">
        <v>2017060093032</v>
      </c>
      <c r="Z1269" s="74">
        <v>4600007781</v>
      </c>
      <c r="AA1269" s="75">
        <f t="shared" si="19"/>
        <v>1</v>
      </c>
      <c r="AB1269" s="70" t="s">
        <v>4394</v>
      </c>
      <c r="AC1269" s="70" t="s">
        <v>61</v>
      </c>
      <c r="AD1269" s="70" t="s">
        <v>68</v>
      </c>
      <c r="AE1269" s="70" t="s">
        <v>4392</v>
      </c>
      <c r="AF1269" s="76" t="s">
        <v>63</v>
      </c>
      <c r="AG1269" s="65" t="s">
        <v>648</v>
      </c>
    </row>
    <row r="1270" spans="1:33" s="78" customFormat="1" ht="50.25" customHeight="1" x14ac:dyDescent="0.25">
      <c r="A1270" s="61" t="s">
        <v>3995</v>
      </c>
      <c r="B1270" s="62">
        <v>85151603</v>
      </c>
      <c r="C1270" s="63" t="s">
        <v>4395</v>
      </c>
      <c r="D1270" s="64">
        <v>43049</v>
      </c>
      <c r="E1270" s="65" t="s">
        <v>171</v>
      </c>
      <c r="F1270" s="66" t="s">
        <v>2584</v>
      </c>
      <c r="G1270" s="65" t="s">
        <v>241</v>
      </c>
      <c r="H1270" s="67">
        <v>68050000</v>
      </c>
      <c r="I1270" s="67">
        <v>68050000</v>
      </c>
      <c r="J1270" s="66" t="s">
        <v>49</v>
      </c>
      <c r="K1270" s="66" t="s">
        <v>3997</v>
      </c>
      <c r="L1270" s="62" t="s">
        <v>3998</v>
      </c>
      <c r="M1270" s="62" t="s">
        <v>3999</v>
      </c>
      <c r="N1270" s="68">
        <v>3835465</v>
      </c>
      <c r="O1270" s="69" t="s">
        <v>4000</v>
      </c>
      <c r="P1270" s="65" t="s">
        <v>4001</v>
      </c>
      <c r="Q1270" s="65" t="s">
        <v>4388</v>
      </c>
      <c r="R1270" s="65" t="s">
        <v>4389</v>
      </c>
      <c r="S1270" s="65" t="s">
        <v>4390</v>
      </c>
      <c r="T1270" s="65" t="s">
        <v>4388</v>
      </c>
      <c r="U1270" s="70" t="s">
        <v>4391</v>
      </c>
      <c r="V1270" s="71">
        <v>7925</v>
      </c>
      <c r="W1270" s="72">
        <v>7925</v>
      </c>
      <c r="X1270" s="73">
        <v>43048</v>
      </c>
      <c r="Y1270" s="74">
        <v>2017060093032</v>
      </c>
      <c r="Z1270" s="74">
        <v>4600007786</v>
      </c>
      <c r="AA1270" s="75">
        <f t="shared" si="19"/>
        <v>1</v>
      </c>
      <c r="AB1270" s="70" t="s">
        <v>4311</v>
      </c>
      <c r="AC1270" s="70" t="s">
        <v>61</v>
      </c>
      <c r="AD1270" s="70" t="s">
        <v>68</v>
      </c>
      <c r="AE1270" s="70" t="s">
        <v>4392</v>
      </c>
      <c r="AF1270" s="76" t="s">
        <v>63</v>
      </c>
      <c r="AG1270" s="65" t="s">
        <v>648</v>
      </c>
    </row>
    <row r="1271" spans="1:33" s="78" customFormat="1" ht="50.25" customHeight="1" x14ac:dyDescent="0.25">
      <c r="A1271" s="61" t="s">
        <v>3995</v>
      </c>
      <c r="B1271" s="62">
        <v>85151603</v>
      </c>
      <c r="C1271" s="63" t="s">
        <v>4396</v>
      </c>
      <c r="D1271" s="64">
        <v>43049</v>
      </c>
      <c r="E1271" s="65" t="s">
        <v>171</v>
      </c>
      <c r="F1271" s="66" t="s">
        <v>2584</v>
      </c>
      <c r="G1271" s="65" t="s">
        <v>241</v>
      </c>
      <c r="H1271" s="67">
        <v>133200048</v>
      </c>
      <c r="I1271" s="67">
        <v>133200048</v>
      </c>
      <c r="J1271" s="66" t="s">
        <v>49</v>
      </c>
      <c r="K1271" s="66" t="s">
        <v>3997</v>
      </c>
      <c r="L1271" s="62" t="s">
        <v>3998</v>
      </c>
      <c r="M1271" s="62" t="s">
        <v>3999</v>
      </c>
      <c r="N1271" s="68">
        <v>3835465</v>
      </c>
      <c r="O1271" s="69" t="s">
        <v>4000</v>
      </c>
      <c r="P1271" s="65" t="s">
        <v>4001</v>
      </c>
      <c r="Q1271" s="65" t="s">
        <v>4388</v>
      </c>
      <c r="R1271" s="65" t="s">
        <v>4389</v>
      </c>
      <c r="S1271" s="65" t="s">
        <v>4390</v>
      </c>
      <c r="T1271" s="65" t="s">
        <v>4388</v>
      </c>
      <c r="U1271" s="70" t="s">
        <v>4391</v>
      </c>
      <c r="V1271" s="71">
        <v>7924</v>
      </c>
      <c r="W1271" s="72">
        <v>7924</v>
      </c>
      <c r="X1271" s="73">
        <v>43048</v>
      </c>
      <c r="Y1271" s="74">
        <v>2017060093032</v>
      </c>
      <c r="Z1271" s="74">
        <v>4600007827</v>
      </c>
      <c r="AA1271" s="75">
        <f t="shared" si="19"/>
        <v>1</v>
      </c>
      <c r="AB1271" s="70" t="s">
        <v>4397</v>
      </c>
      <c r="AC1271" s="70" t="s">
        <v>61</v>
      </c>
      <c r="AD1271" s="70" t="s">
        <v>68</v>
      </c>
      <c r="AE1271" s="70" t="s">
        <v>4392</v>
      </c>
      <c r="AF1271" s="76" t="s">
        <v>63</v>
      </c>
      <c r="AG1271" s="65" t="s">
        <v>648</v>
      </c>
    </row>
    <row r="1272" spans="1:33" s="78" customFormat="1" ht="50.25" customHeight="1" x14ac:dyDescent="0.25">
      <c r="A1272" s="61" t="s">
        <v>3995</v>
      </c>
      <c r="B1272" s="62">
        <v>85151603</v>
      </c>
      <c r="C1272" s="63" t="s">
        <v>4398</v>
      </c>
      <c r="D1272" s="64">
        <v>43049</v>
      </c>
      <c r="E1272" s="65" t="s">
        <v>171</v>
      </c>
      <c r="F1272" s="66" t="s">
        <v>2584</v>
      </c>
      <c r="G1272" s="65" t="s">
        <v>241</v>
      </c>
      <c r="H1272" s="67">
        <v>98225616</v>
      </c>
      <c r="I1272" s="67">
        <v>98225616</v>
      </c>
      <c r="J1272" s="66" t="s">
        <v>49</v>
      </c>
      <c r="K1272" s="66" t="s">
        <v>3997</v>
      </c>
      <c r="L1272" s="62" t="s">
        <v>3998</v>
      </c>
      <c r="M1272" s="62" t="s">
        <v>3999</v>
      </c>
      <c r="N1272" s="68">
        <v>3835465</v>
      </c>
      <c r="O1272" s="69" t="s">
        <v>4000</v>
      </c>
      <c r="P1272" s="65" t="s">
        <v>4001</v>
      </c>
      <c r="Q1272" s="65" t="s">
        <v>4388</v>
      </c>
      <c r="R1272" s="65" t="s">
        <v>4389</v>
      </c>
      <c r="S1272" s="65" t="s">
        <v>4390</v>
      </c>
      <c r="T1272" s="65" t="s">
        <v>4388</v>
      </c>
      <c r="U1272" s="70" t="s">
        <v>4391</v>
      </c>
      <c r="V1272" s="71">
        <v>7923</v>
      </c>
      <c r="W1272" s="72">
        <v>7923</v>
      </c>
      <c r="X1272" s="73">
        <v>43048</v>
      </c>
      <c r="Y1272" s="74">
        <v>2017060093032</v>
      </c>
      <c r="Z1272" s="74">
        <v>4600007817</v>
      </c>
      <c r="AA1272" s="75">
        <f t="shared" si="19"/>
        <v>1</v>
      </c>
      <c r="AB1272" s="70" t="s">
        <v>4299</v>
      </c>
      <c r="AC1272" s="70" t="s">
        <v>61</v>
      </c>
      <c r="AD1272" s="70" t="s">
        <v>68</v>
      </c>
      <c r="AE1272" s="70" t="s">
        <v>4392</v>
      </c>
      <c r="AF1272" s="76" t="s">
        <v>63</v>
      </c>
      <c r="AG1272" s="65" t="s">
        <v>648</v>
      </c>
    </row>
    <row r="1273" spans="1:33" s="78" customFormat="1" ht="50.25" customHeight="1" x14ac:dyDescent="0.25">
      <c r="A1273" s="61" t="s">
        <v>3995</v>
      </c>
      <c r="B1273" s="62">
        <v>80801015</v>
      </c>
      <c r="C1273" s="63" t="s">
        <v>4399</v>
      </c>
      <c r="D1273" s="64">
        <v>43102</v>
      </c>
      <c r="E1273" s="65" t="s">
        <v>74</v>
      </c>
      <c r="F1273" s="66" t="s">
        <v>2584</v>
      </c>
      <c r="G1273" s="65" t="s">
        <v>241</v>
      </c>
      <c r="H1273" s="67">
        <v>1099581129</v>
      </c>
      <c r="I1273" s="67">
        <v>1099581129</v>
      </c>
      <c r="J1273" s="66" t="s">
        <v>49</v>
      </c>
      <c r="K1273" s="66" t="s">
        <v>3997</v>
      </c>
      <c r="L1273" s="62" t="s">
        <v>3998</v>
      </c>
      <c r="M1273" s="62" t="s">
        <v>3999</v>
      </c>
      <c r="N1273" s="68">
        <v>3835465</v>
      </c>
      <c r="O1273" s="69" t="s">
        <v>4000</v>
      </c>
      <c r="P1273" s="65" t="s">
        <v>4001</v>
      </c>
      <c r="Q1273" s="65" t="s">
        <v>4400</v>
      </c>
      <c r="R1273" s="65" t="s">
        <v>4401</v>
      </c>
      <c r="S1273" s="65">
        <v>20158001</v>
      </c>
      <c r="T1273" s="65" t="s">
        <v>4402</v>
      </c>
      <c r="U1273" s="70" t="s">
        <v>4403</v>
      </c>
      <c r="V1273" s="71" t="s">
        <v>4404</v>
      </c>
      <c r="W1273" s="72" t="s">
        <v>4404</v>
      </c>
      <c r="X1273" s="73">
        <v>43053</v>
      </c>
      <c r="Y1273" s="74">
        <v>2017060093032</v>
      </c>
      <c r="Z1273" s="74" t="s">
        <v>4404</v>
      </c>
      <c r="AA1273" s="75">
        <f t="shared" si="19"/>
        <v>1</v>
      </c>
      <c r="AB1273" s="70" t="s">
        <v>4405</v>
      </c>
      <c r="AC1273" s="70" t="s">
        <v>61</v>
      </c>
      <c r="AD1273" s="70" t="s">
        <v>68</v>
      </c>
      <c r="AE1273" s="70" t="s">
        <v>4406</v>
      </c>
      <c r="AF1273" s="76" t="s">
        <v>63</v>
      </c>
      <c r="AG1273" s="65" t="s">
        <v>648</v>
      </c>
    </row>
    <row r="1274" spans="1:33" s="78" customFormat="1" ht="50.25" customHeight="1" x14ac:dyDescent="0.25">
      <c r="A1274" s="61" t="s">
        <v>3995</v>
      </c>
      <c r="B1274" s="62">
        <v>80161500</v>
      </c>
      <c r="C1274" s="63" t="s">
        <v>4407</v>
      </c>
      <c r="D1274" s="64">
        <v>43102</v>
      </c>
      <c r="E1274" s="65" t="s">
        <v>925</v>
      </c>
      <c r="F1274" s="66" t="s">
        <v>2584</v>
      </c>
      <c r="G1274" s="65" t="s">
        <v>241</v>
      </c>
      <c r="H1274" s="67">
        <v>2509158203</v>
      </c>
      <c r="I1274" s="67">
        <v>2509158203</v>
      </c>
      <c r="J1274" s="66" t="s">
        <v>49</v>
      </c>
      <c r="K1274" s="66" t="s">
        <v>3997</v>
      </c>
      <c r="L1274" s="62" t="s">
        <v>3998</v>
      </c>
      <c r="M1274" s="62" t="s">
        <v>3999</v>
      </c>
      <c r="N1274" s="68">
        <v>3835465</v>
      </c>
      <c r="O1274" s="69" t="s">
        <v>4000</v>
      </c>
      <c r="P1274" s="65" t="s">
        <v>4001</v>
      </c>
      <c r="Q1274" s="65" t="s">
        <v>4408</v>
      </c>
      <c r="R1274" s="65" t="s">
        <v>4409</v>
      </c>
      <c r="S1274" s="65" t="s">
        <v>4004</v>
      </c>
      <c r="T1274" s="65" t="s">
        <v>4410</v>
      </c>
      <c r="U1274" s="70" t="s">
        <v>4411</v>
      </c>
      <c r="V1274" s="71" t="s">
        <v>4412</v>
      </c>
      <c r="W1274" s="72" t="s">
        <v>4412</v>
      </c>
      <c r="X1274" s="73">
        <v>43053</v>
      </c>
      <c r="Y1274" s="74">
        <v>2017060093032</v>
      </c>
      <c r="Z1274" s="74" t="s">
        <v>4412</v>
      </c>
      <c r="AA1274" s="75">
        <f t="shared" si="19"/>
        <v>1</v>
      </c>
      <c r="AB1274" s="70" t="s">
        <v>4413</v>
      </c>
      <c r="AC1274" s="70" t="s">
        <v>61</v>
      </c>
      <c r="AD1274" s="70" t="s">
        <v>68</v>
      </c>
      <c r="AE1274" s="70" t="s">
        <v>4414</v>
      </c>
      <c r="AF1274" s="76" t="s">
        <v>63</v>
      </c>
      <c r="AG1274" s="65" t="s">
        <v>648</v>
      </c>
    </row>
    <row r="1275" spans="1:33" s="78" customFormat="1" ht="50.25" customHeight="1" x14ac:dyDescent="0.25">
      <c r="A1275" s="61" t="s">
        <v>3995</v>
      </c>
      <c r="B1275" s="62">
        <v>90121500</v>
      </c>
      <c r="C1275" s="63" t="s">
        <v>4415</v>
      </c>
      <c r="D1275" s="64">
        <v>43011</v>
      </c>
      <c r="E1275" s="65" t="s">
        <v>701</v>
      </c>
      <c r="F1275" s="66" t="s">
        <v>2584</v>
      </c>
      <c r="G1275" s="65" t="s">
        <v>241</v>
      </c>
      <c r="H1275" s="67">
        <v>10000000</v>
      </c>
      <c r="I1275" s="67">
        <v>10000000</v>
      </c>
      <c r="J1275" s="66" t="s">
        <v>49</v>
      </c>
      <c r="K1275" s="66" t="s">
        <v>3997</v>
      </c>
      <c r="L1275" s="62" t="s">
        <v>4416</v>
      </c>
      <c r="M1275" s="62" t="s">
        <v>3999</v>
      </c>
      <c r="N1275" s="68" t="s">
        <v>2692</v>
      </c>
      <c r="O1275" s="69" t="s">
        <v>4417</v>
      </c>
      <c r="P1275" s="65"/>
      <c r="Q1275" s="65"/>
      <c r="R1275" s="65"/>
      <c r="S1275" s="65"/>
      <c r="T1275" s="65"/>
      <c r="U1275" s="70"/>
      <c r="V1275" s="71">
        <v>7571</v>
      </c>
      <c r="W1275" s="72">
        <v>7571</v>
      </c>
      <c r="X1275" s="73">
        <v>43013</v>
      </c>
      <c r="Y1275" s="74">
        <v>2017060092935</v>
      </c>
      <c r="Z1275" s="74">
        <v>4600007506</v>
      </c>
      <c r="AA1275" s="75">
        <f t="shared" si="19"/>
        <v>1</v>
      </c>
      <c r="AB1275" s="70" t="s">
        <v>2568</v>
      </c>
      <c r="AC1275" s="70" t="s">
        <v>61</v>
      </c>
      <c r="AD1275" s="70" t="s">
        <v>68</v>
      </c>
      <c r="AE1275" s="70" t="s">
        <v>4418</v>
      </c>
      <c r="AF1275" s="76" t="s">
        <v>63</v>
      </c>
      <c r="AG1275" s="65" t="s">
        <v>648</v>
      </c>
    </row>
    <row r="1276" spans="1:33" s="78" customFormat="1" ht="50.25" customHeight="1" x14ac:dyDescent="0.25">
      <c r="A1276" s="61" t="s">
        <v>3995</v>
      </c>
      <c r="B1276" s="62">
        <v>85151603</v>
      </c>
      <c r="C1276" s="63" t="s">
        <v>4419</v>
      </c>
      <c r="D1276" s="64">
        <v>42979</v>
      </c>
      <c r="E1276" s="65" t="s">
        <v>171</v>
      </c>
      <c r="F1276" s="66" t="s">
        <v>2584</v>
      </c>
      <c r="G1276" s="65" t="s">
        <v>241</v>
      </c>
      <c r="H1276" s="67">
        <v>222945052</v>
      </c>
      <c r="I1276" s="67">
        <v>222945052</v>
      </c>
      <c r="J1276" s="66" t="s">
        <v>76</v>
      </c>
      <c r="K1276" s="66" t="s">
        <v>68</v>
      </c>
      <c r="L1276" s="62" t="s">
        <v>3998</v>
      </c>
      <c r="M1276" s="62" t="s">
        <v>3999</v>
      </c>
      <c r="N1276" s="68">
        <v>3835465</v>
      </c>
      <c r="O1276" s="69" t="s">
        <v>4000</v>
      </c>
      <c r="P1276" s="65" t="s">
        <v>4001</v>
      </c>
      <c r="Q1276" s="65" t="s">
        <v>4388</v>
      </c>
      <c r="R1276" s="65" t="s">
        <v>4389</v>
      </c>
      <c r="S1276" s="65" t="s">
        <v>4390</v>
      </c>
      <c r="T1276" s="65" t="s">
        <v>4388</v>
      </c>
      <c r="U1276" s="70" t="s">
        <v>4391</v>
      </c>
      <c r="V1276" s="71">
        <v>7474</v>
      </c>
      <c r="W1276" s="72">
        <v>7474</v>
      </c>
      <c r="X1276" s="73">
        <v>42972</v>
      </c>
      <c r="Y1276" s="74">
        <v>2017060093032</v>
      </c>
      <c r="Z1276" s="74">
        <v>4600007285</v>
      </c>
      <c r="AA1276" s="75">
        <f t="shared" si="19"/>
        <v>1</v>
      </c>
      <c r="AB1276" s="70" t="s">
        <v>4372</v>
      </c>
      <c r="AC1276" s="70" t="s">
        <v>61</v>
      </c>
      <c r="AD1276" s="70" t="s">
        <v>4420</v>
      </c>
      <c r="AE1276" s="70" t="s">
        <v>4392</v>
      </c>
      <c r="AF1276" s="76" t="s">
        <v>63</v>
      </c>
      <c r="AG1276" s="65" t="s">
        <v>648</v>
      </c>
    </row>
    <row r="1277" spans="1:33" s="78" customFormat="1" ht="50.25" customHeight="1" x14ac:dyDescent="0.25">
      <c r="A1277" s="61" t="s">
        <v>3995</v>
      </c>
      <c r="B1277" s="62"/>
      <c r="C1277" s="63" t="s">
        <v>4421</v>
      </c>
      <c r="D1277" s="64"/>
      <c r="E1277" s="65"/>
      <c r="F1277" s="66"/>
      <c r="G1277" s="65"/>
      <c r="H1277" s="67"/>
      <c r="I1277" s="67"/>
      <c r="J1277" s="66"/>
      <c r="K1277" s="66"/>
      <c r="L1277" s="62"/>
      <c r="M1277" s="62"/>
      <c r="N1277" s="68"/>
      <c r="O1277" s="69"/>
      <c r="P1277" s="65"/>
      <c r="Q1277" s="65"/>
      <c r="R1277" s="65"/>
      <c r="S1277" s="65"/>
      <c r="T1277" s="65"/>
      <c r="U1277" s="70"/>
      <c r="V1277" s="71"/>
      <c r="W1277" s="72"/>
      <c r="X1277" s="73"/>
      <c r="Y1277" s="74"/>
      <c r="Z1277" s="74"/>
      <c r="AA1277" s="75" t="str">
        <f t="shared" si="19"/>
        <v/>
      </c>
      <c r="AB1277" s="70"/>
      <c r="AC1277" s="70"/>
      <c r="AD1277" s="70"/>
      <c r="AE1277" s="70"/>
      <c r="AF1277" s="76"/>
      <c r="AG1277" s="65"/>
    </row>
    <row r="1278" spans="1:33" s="78" customFormat="1" ht="50.25" customHeight="1" x14ac:dyDescent="0.25">
      <c r="A1278" s="61" t="s">
        <v>4422</v>
      </c>
      <c r="B1278" s="62">
        <v>77101704</v>
      </c>
      <c r="C1278" s="63" t="s">
        <v>4423</v>
      </c>
      <c r="D1278" s="64">
        <v>43282</v>
      </c>
      <c r="E1278" s="65" t="s">
        <v>814</v>
      </c>
      <c r="F1278" s="66" t="s">
        <v>81</v>
      </c>
      <c r="G1278" s="65" t="s">
        <v>241</v>
      </c>
      <c r="H1278" s="67">
        <v>30000000</v>
      </c>
      <c r="I1278" s="67">
        <v>30000000</v>
      </c>
      <c r="J1278" s="66" t="s">
        <v>76</v>
      </c>
      <c r="K1278" s="66" t="s">
        <v>68</v>
      </c>
      <c r="L1278" s="62" t="s">
        <v>4424</v>
      </c>
      <c r="M1278" s="62" t="s">
        <v>52</v>
      </c>
      <c r="N1278" s="68" t="s">
        <v>4425</v>
      </c>
      <c r="O1278" s="69" t="s">
        <v>4426</v>
      </c>
      <c r="P1278" s="65" t="s">
        <v>4427</v>
      </c>
      <c r="Q1278" s="65" t="s">
        <v>4428</v>
      </c>
      <c r="R1278" s="65" t="s">
        <v>4429</v>
      </c>
      <c r="S1278" s="65" t="s">
        <v>4430</v>
      </c>
      <c r="T1278" s="65">
        <v>34010103</v>
      </c>
      <c r="U1278" s="70" t="s">
        <v>4431</v>
      </c>
      <c r="V1278" s="71"/>
      <c r="W1278" s="72"/>
      <c r="X1278" s="73"/>
      <c r="Y1278" s="74"/>
      <c r="Z1278" s="74"/>
      <c r="AA1278" s="75" t="str">
        <f t="shared" si="19"/>
        <v/>
      </c>
      <c r="AB1278" s="70"/>
      <c r="AC1278" s="70"/>
      <c r="AD1278" s="70"/>
      <c r="AE1278" s="70" t="s">
        <v>4432</v>
      </c>
      <c r="AF1278" s="76" t="s">
        <v>4433</v>
      </c>
      <c r="AG1278" s="65" t="s">
        <v>3424</v>
      </c>
    </row>
    <row r="1279" spans="1:33" s="78" customFormat="1" ht="50.25" customHeight="1" x14ac:dyDescent="0.25">
      <c r="A1279" s="61" t="s">
        <v>4422</v>
      </c>
      <c r="B1279" s="62">
        <v>77101704</v>
      </c>
      <c r="C1279" s="63" t="s">
        <v>4434</v>
      </c>
      <c r="D1279" s="64">
        <v>43282</v>
      </c>
      <c r="E1279" s="65" t="s">
        <v>171</v>
      </c>
      <c r="F1279" s="66" t="s">
        <v>81</v>
      </c>
      <c r="G1279" s="65" t="s">
        <v>241</v>
      </c>
      <c r="H1279" s="67">
        <v>170000000</v>
      </c>
      <c r="I1279" s="67">
        <v>170000000</v>
      </c>
      <c r="J1279" s="66" t="s">
        <v>76</v>
      </c>
      <c r="K1279" s="66" t="s">
        <v>68</v>
      </c>
      <c r="L1279" s="62" t="s">
        <v>4424</v>
      </c>
      <c r="M1279" s="62" t="s">
        <v>52</v>
      </c>
      <c r="N1279" s="68" t="s">
        <v>4425</v>
      </c>
      <c r="O1279" s="69" t="s">
        <v>4426</v>
      </c>
      <c r="P1279" s="65" t="s">
        <v>4427</v>
      </c>
      <c r="Q1279" s="65" t="s">
        <v>4428</v>
      </c>
      <c r="R1279" s="65" t="s">
        <v>4429</v>
      </c>
      <c r="S1279" s="65" t="s">
        <v>4430</v>
      </c>
      <c r="T1279" s="65">
        <v>34010103</v>
      </c>
      <c r="U1279" s="70" t="s">
        <v>4431</v>
      </c>
      <c r="V1279" s="71"/>
      <c r="W1279" s="72"/>
      <c r="X1279" s="73"/>
      <c r="Y1279" s="74"/>
      <c r="Z1279" s="74"/>
      <c r="AA1279" s="75" t="str">
        <f t="shared" si="19"/>
        <v/>
      </c>
      <c r="AB1279" s="70"/>
      <c r="AC1279" s="70"/>
      <c r="AD1279" s="70"/>
      <c r="AE1279" s="70" t="s">
        <v>4432</v>
      </c>
      <c r="AF1279" s="76" t="s">
        <v>4433</v>
      </c>
      <c r="AG1279" s="65" t="s">
        <v>3424</v>
      </c>
    </row>
    <row r="1280" spans="1:33" s="78" customFormat="1" ht="50.25" customHeight="1" x14ac:dyDescent="0.25">
      <c r="A1280" s="61" t="s">
        <v>4422</v>
      </c>
      <c r="B1280" s="62">
        <v>77101604</v>
      </c>
      <c r="C1280" s="63" t="s">
        <v>4435</v>
      </c>
      <c r="D1280" s="64">
        <v>43252</v>
      </c>
      <c r="E1280" s="65" t="s">
        <v>171</v>
      </c>
      <c r="F1280" s="66" t="s">
        <v>81</v>
      </c>
      <c r="G1280" s="65" t="s">
        <v>241</v>
      </c>
      <c r="H1280" s="67">
        <v>50000000</v>
      </c>
      <c r="I1280" s="67">
        <v>50000000</v>
      </c>
      <c r="J1280" s="66" t="s">
        <v>76</v>
      </c>
      <c r="K1280" s="66" t="s">
        <v>68</v>
      </c>
      <c r="L1280" s="62" t="s">
        <v>4424</v>
      </c>
      <c r="M1280" s="62" t="s">
        <v>52</v>
      </c>
      <c r="N1280" s="68" t="s">
        <v>4425</v>
      </c>
      <c r="O1280" s="69" t="s">
        <v>4426</v>
      </c>
      <c r="P1280" s="65" t="s">
        <v>4427</v>
      </c>
      <c r="Q1280" s="65" t="s">
        <v>4428</v>
      </c>
      <c r="R1280" s="65" t="s">
        <v>4429</v>
      </c>
      <c r="S1280" s="65" t="s">
        <v>4430</v>
      </c>
      <c r="T1280" s="65">
        <v>34010103</v>
      </c>
      <c r="U1280" s="70" t="s">
        <v>4431</v>
      </c>
      <c r="V1280" s="71"/>
      <c r="W1280" s="72">
        <v>21910</v>
      </c>
      <c r="X1280" s="73"/>
      <c r="Y1280" s="74"/>
      <c r="Z1280" s="74"/>
      <c r="AA1280" s="75">
        <f t="shared" si="19"/>
        <v>0</v>
      </c>
      <c r="AB1280" s="70"/>
      <c r="AC1280" s="70"/>
      <c r="AD1280" s="70"/>
      <c r="AE1280" s="70" t="s">
        <v>4436</v>
      </c>
      <c r="AF1280" s="76" t="s">
        <v>4433</v>
      </c>
      <c r="AG1280" s="65" t="s">
        <v>3424</v>
      </c>
    </row>
    <row r="1281" spans="1:33" s="78" customFormat="1" ht="50.25" customHeight="1" x14ac:dyDescent="0.25">
      <c r="A1281" s="61" t="s">
        <v>4422</v>
      </c>
      <c r="B1281" s="62">
        <v>77101604</v>
      </c>
      <c r="C1281" s="63" t="s">
        <v>4435</v>
      </c>
      <c r="D1281" s="64">
        <v>43252</v>
      </c>
      <c r="E1281" s="65" t="s">
        <v>171</v>
      </c>
      <c r="F1281" s="66" t="s">
        <v>81</v>
      </c>
      <c r="G1281" s="65" t="s">
        <v>241</v>
      </c>
      <c r="H1281" s="67">
        <v>500000000</v>
      </c>
      <c r="I1281" s="67">
        <v>500000000</v>
      </c>
      <c r="J1281" s="66" t="s">
        <v>76</v>
      </c>
      <c r="K1281" s="66" t="s">
        <v>68</v>
      </c>
      <c r="L1281" s="62" t="s">
        <v>4424</v>
      </c>
      <c r="M1281" s="62" t="s">
        <v>52</v>
      </c>
      <c r="N1281" s="68" t="s">
        <v>4425</v>
      </c>
      <c r="O1281" s="69" t="s">
        <v>4426</v>
      </c>
      <c r="P1281" s="65" t="s">
        <v>4437</v>
      </c>
      <c r="Q1281" s="65" t="s">
        <v>4438</v>
      </c>
      <c r="R1281" s="65" t="s">
        <v>4439</v>
      </c>
      <c r="S1281" s="65" t="s">
        <v>4440</v>
      </c>
      <c r="T1281" s="65">
        <v>34020302</v>
      </c>
      <c r="U1281" s="70" t="s">
        <v>4441</v>
      </c>
      <c r="V1281" s="71"/>
      <c r="W1281" s="72">
        <v>21908</v>
      </c>
      <c r="X1281" s="73"/>
      <c r="Y1281" s="74"/>
      <c r="Z1281" s="74"/>
      <c r="AA1281" s="75">
        <f t="shared" si="19"/>
        <v>0</v>
      </c>
      <c r="AB1281" s="70"/>
      <c r="AC1281" s="70"/>
      <c r="AD1281" s="70"/>
      <c r="AE1281" s="70" t="s">
        <v>4436</v>
      </c>
      <c r="AF1281" s="76" t="s">
        <v>4433</v>
      </c>
      <c r="AG1281" s="65" t="s">
        <v>3424</v>
      </c>
    </row>
    <row r="1282" spans="1:33" s="78" customFormat="1" ht="50.25" customHeight="1" x14ac:dyDescent="0.25">
      <c r="A1282" s="61" t="s">
        <v>4422</v>
      </c>
      <c r="B1282" s="62">
        <v>77101604</v>
      </c>
      <c r="C1282" s="63" t="s">
        <v>4442</v>
      </c>
      <c r="D1282" s="64">
        <v>43282</v>
      </c>
      <c r="E1282" s="65" t="s">
        <v>171</v>
      </c>
      <c r="F1282" s="66" t="s">
        <v>81</v>
      </c>
      <c r="G1282" s="65" t="s">
        <v>241</v>
      </c>
      <c r="H1282" s="67">
        <v>12024805447</v>
      </c>
      <c r="I1282" s="67">
        <v>12024805447</v>
      </c>
      <c r="J1282" s="66" t="s">
        <v>76</v>
      </c>
      <c r="K1282" s="66" t="s">
        <v>68</v>
      </c>
      <c r="L1282" s="62" t="s">
        <v>4424</v>
      </c>
      <c r="M1282" s="62" t="s">
        <v>52</v>
      </c>
      <c r="N1282" s="68" t="s">
        <v>4425</v>
      </c>
      <c r="O1282" s="69" t="s">
        <v>4426</v>
      </c>
      <c r="P1282" s="65" t="s">
        <v>4443</v>
      </c>
      <c r="Q1282" s="65" t="s">
        <v>4444</v>
      </c>
      <c r="R1282" s="65" t="s">
        <v>4445</v>
      </c>
      <c r="S1282" s="65" t="s">
        <v>4446</v>
      </c>
      <c r="T1282" s="65">
        <v>34020104</v>
      </c>
      <c r="U1282" s="70" t="s">
        <v>4447</v>
      </c>
      <c r="V1282" s="71"/>
      <c r="W1282" s="72"/>
      <c r="X1282" s="73"/>
      <c r="Y1282" s="74"/>
      <c r="Z1282" s="74"/>
      <c r="AA1282" s="75" t="str">
        <f t="shared" si="19"/>
        <v/>
      </c>
      <c r="AB1282" s="70"/>
      <c r="AC1282" s="70"/>
      <c r="AD1282" s="70"/>
      <c r="AE1282" s="70" t="s">
        <v>4448</v>
      </c>
      <c r="AF1282" s="76" t="s">
        <v>4433</v>
      </c>
      <c r="AG1282" s="65" t="s">
        <v>3424</v>
      </c>
    </row>
    <row r="1283" spans="1:33" s="78" customFormat="1" ht="50.25" customHeight="1" x14ac:dyDescent="0.25">
      <c r="A1283" s="61" t="s">
        <v>4422</v>
      </c>
      <c r="B1283" s="62">
        <v>77101604</v>
      </c>
      <c r="C1283" s="63" t="s">
        <v>4449</v>
      </c>
      <c r="D1283" s="64">
        <v>43282</v>
      </c>
      <c r="E1283" s="65" t="s">
        <v>171</v>
      </c>
      <c r="F1283" s="66" t="s">
        <v>81</v>
      </c>
      <c r="G1283" s="65" t="s">
        <v>241</v>
      </c>
      <c r="H1283" s="67">
        <v>1108201390</v>
      </c>
      <c r="I1283" s="67">
        <v>1108201390</v>
      </c>
      <c r="J1283" s="66" t="s">
        <v>76</v>
      </c>
      <c r="K1283" s="66" t="s">
        <v>68</v>
      </c>
      <c r="L1283" s="62" t="s">
        <v>4424</v>
      </c>
      <c r="M1283" s="62" t="s">
        <v>52</v>
      </c>
      <c r="N1283" s="68" t="s">
        <v>4425</v>
      </c>
      <c r="O1283" s="69" t="s">
        <v>4426</v>
      </c>
      <c r="P1283" s="65" t="s">
        <v>4450</v>
      </c>
      <c r="Q1283" s="65" t="s">
        <v>4451</v>
      </c>
      <c r="R1283" s="65" t="s">
        <v>4452</v>
      </c>
      <c r="S1283" s="65" t="s">
        <v>4453</v>
      </c>
      <c r="T1283" s="65">
        <v>34020204</v>
      </c>
      <c r="U1283" s="70" t="s">
        <v>4454</v>
      </c>
      <c r="V1283" s="71"/>
      <c r="W1283" s="72"/>
      <c r="X1283" s="73"/>
      <c r="Y1283" s="74"/>
      <c r="Z1283" s="74"/>
      <c r="AA1283" s="75" t="str">
        <f t="shared" si="19"/>
        <v/>
      </c>
      <c r="AB1283" s="70"/>
      <c r="AC1283" s="70"/>
      <c r="AD1283" s="70"/>
      <c r="AE1283" s="70" t="s">
        <v>4455</v>
      </c>
      <c r="AF1283" s="76" t="s">
        <v>4433</v>
      </c>
      <c r="AG1283" s="65" t="s">
        <v>3424</v>
      </c>
    </row>
    <row r="1284" spans="1:33" s="78" customFormat="1" ht="50.25" customHeight="1" x14ac:dyDescent="0.25">
      <c r="A1284" s="61" t="s">
        <v>4422</v>
      </c>
      <c r="B1284" s="62">
        <v>77101604</v>
      </c>
      <c r="C1284" s="63" t="s">
        <v>4456</v>
      </c>
      <c r="D1284" s="64">
        <v>42856</v>
      </c>
      <c r="E1284" s="65" t="s">
        <v>1148</v>
      </c>
      <c r="F1284" s="66" t="s">
        <v>81</v>
      </c>
      <c r="G1284" s="65" t="s">
        <v>241</v>
      </c>
      <c r="H1284" s="67">
        <v>50000000</v>
      </c>
      <c r="I1284" s="67">
        <v>25000000</v>
      </c>
      <c r="J1284" s="66" t="s">
        <v>49</v>
      </c>
      <c r="K1284" s="66" t="s">
        <v>50</v>
      </c>
      <c r="L1284" s="62" t="s">
        <v>4424</v>
      </c>
      <c r="M1284" s="62" t="s">
        <v>52</v>
      </c>
      <c r="N1284" s="68" t="s">
        <v>4425</v>
      </c>
      <c r="O1284" s="69" t="s">
        <v>4426</v>
      </c>
      <c r="P1284" s="65" t="s">
        <v>4450</v>
      </c>
      <c r="Q1284" s="65" t="s">
        <v>4451</v>
      </c>
      <c r="R1284" s="65" t="s">
        <v>4452</v>
      </c>
      <c r="S1284" s="65" t="s">
        <v>4453</v>
      </c>
      <c r="T1284" s="65">
        <v>34020204</v>
      </c>
      <c r="U1284" s="70" t="s">
        <v>4454</v>
      </c>
      <c r="V1284" s="71">
        <v>7045</v>
      </c>
      <c r="W1284" s="72">
        <v>17600</v>
      </c>
      <c r="X1284" s="73">
        <v>42885</v>
      </c>
      <c r="Y1284" s="74" t="s">
        <v>68</v>
      </c>
      <c r="Z1284" s="74">
        <v>4600006858</v>
      </c>
      <c r="AA1284" s="75">
        <f t="shared" si="19"/>
        <v>1</v>
      </c>
      <c r="AB1284" s="70" t="s">
        <v>4457</v>
      </c>
      <c r="AC1284" s="70" t="s">
        <v>61</v>
      </c>
      <c r="AD1284" s="70" t="s">
        <v>4458</v>
      </c>
      <c r="AE1284" s="70" t="s">
        <v>4455</v>
      </c>
      <c r="AF1284" s="76" t="s">
        <v>4433</v>
      </c>
      <c r="AG1284" s="65" t="s">
        <v>3424</v>
      </c>
    </row>
    <row r="1285" spans="1:33" s="78" customFormat="1" ht="50.25" customHeight="1" x14ac:dyDescent="0.25">
      <c r="A1285" s="61" t="s">
        <v>4422</v>
      </c>
      <c r="B1285" s="62">
        <v>77101604</v>
      </c>
      <c r="C1285" s="63" t="s">
        <v>4459</v>
      </c>
      <c r="D1285" s="64">
        <v>42856</v>
      </c>
      <c r="E1285" s="65" t="s">
        <v>1148</v>
      </c>
      <c r="F1285" s="66" t="s">
        <v>81</v>
      </c>
      <c r="G1285" s="65" t="s">
        <v>241</v>
      </c>
      <c r="H1285" s="67">
        <v>50000000</v>
      </c>
      <c r="I1285" s="67">
        <v>25000000</v>
      </c>
      <c r="J1285" s="66" t="s">
        <v>49</v>
      </c>
      <c r="K1285" s="66" t="s">
        <v>50</v>
      </c>
      <c r="L1285" s="62" t="s">
        <v>4424</v>
      </c>
      <c r="M1285" s="62" t="s">
        <v>52</v>
      </c>
      <c r="N1285" s="68" t="s">
        <v>4425</v>
      </c>
      <c r="O1285" s="69" t="s">
        <v>4426</v>
      </c>
      <c r="P1285" s="65" t="s">
        <v>4450</v>
      </c>
      <c r="Q1285" s="65" t="s">
        <v>4451</v>
      </c>
      <c r="R1285" s="65" t="s">
        <v>4452</v>
      </c>
      <c r="S1285" s="65" t="s">
        <v>4453</v>
      </c>
      <c r="T1285" s="65">
        <v>34020204</v>
      </c>
      <c r="U1285" s="70" t="s">
        <v>4454</v>
      </c>
      <c r="V1285" s="71">
        <v>7046</v>
      </c>
      <c r="W1285" s="72">
        <v>17601</v>
      </c>
      <c r="X1285" s="73">
        <v>42885</v>
      </c>
      <c r="Y1285" s="74" t="s">
        <v>68</v>
      </c>
      <c r="Z1285" s="74">
        <v>4600006859</v>
      </c>
      <c r="AA1285" s="75">
        <f t="shared" si="19"/>
        <v>1</v>
      </c>
      <c r="AB1285" s="70" t="s">
        <v>4460</v>
      </c>
      <c r="AC1285" s="70" t="s">
        <v>61</v>
      </c>
      <c r="AD1285" s="70" t="s">
        <v>4461</v>
      </c>
      <c r="AE1285" s="70" t="s">
        <v>4455</v>
      </c>
      <c r="AF1285" s="76" t="s">
        <v>4433</v>
      </c>
      <c r="AG1285" s="65" t="s">
        <v>3424</v>
      </c>
    </row>
    <row r="1286" spans="1:33" s="78" customFormat="1" ht="50.25" customHeight="1" x14ac:dyDescent="0.25">
      <c r="A1286" s="61" t="s">
        <v>4422</v>
      </c>
      <c r="B1286" s="62">
        <v>77101604</v>
      </c>
      <c r="C1286" s="63" t="s">
        <v>4462</v>
      </c>
      <c r="D1286" s="64">
        <v>42856</v>
      </c>
      <c r="E1286" s="65" t="s">
        <v>1148</v>
      </c>
      <c r="F1286" s="66" t="s">
        <v>81</v>
      </c>
      <c r="G1286" s="65" t="s">
        <v>241</v>
      </c>
      <c r="H1286" s="67">
        <v>50000000</v>
      </c>
      <c r="I1286" s="67">
        <v>25000000</v>
      </c>
      <c r="J1286" s="66" t="s">
        <v>49</v>
      </c>
      <c r="K1286" s="66" t="s">
        <v>50</v>
      </c>
      <c r="L1286" s="62" t="s">
        <v>4424</v>
      </c>
      <c r="M1286" s="62" t="s">
        <v>52</v>
      </c>
      <c r="N1286" s="68" t="s">
        <v>4425</v>
      </c>
      <c r="O1286" s="69" t="s">
        <v>4426</v>
      </c>
      <c r="P1286" s="65" t="s">
        <v>4450</v>
      </c>
      <c r="Q1286" s="65" t="s">
        <v>4451</v>
      </c>
      <c r="R1286" s="65" t="s">
        <v>4452</v>
      </c>
      <c r="S1286" s="65" t="s">
        <v>4453</v>
      </c>
      <c r="T1286" s="65">
        <v>34020204</v>
      </c>
      <c r="U1286" s="70" t="s">
        <v>4454</v>
      </c>
      <c r="V1286" s="71">
        <v>7047</v>
      </c>
      <c r="W1286" s="72">
        <v>17602</v>
      </c>
      <c r="X1286" s="73">
        <v>42885</v>
      </c>
      <c r="Y1286" s="74" t="s">
        <v>68</v>
      </c>
      <c r="Z1286" s="74">
        <v>4600006860</v>
      </c>
      <c r="AA1286" s="75">
        <f t="shared" si="19"/>
        <v>1</v>
      </c>
      <c r="AB1286" s="70" t="s">
        <v>4463</v>
      </c>
      <c r="AC1286" s="70" t="s">
        <v>61</v>
      </c>
      <c r="AD1286" s="70" t="s">
        <v>4464</v>
      </c>
      <c r="AE1286" s="70" t="s">
        <v>4455</v>
      </c>
      <c r="AF1286" s="76" t="s">
        <v>4433</v>
      </c>
      <c r="AG1286" s="65" t="s">
        <v>3424</v>
      </c>
    </row>
    <row r="1287" spans="1:33" s="78" customFormat="1" ht="50.25" customHeight="1" x14ac:dyDescent="0.25">
      <c r="A1287" s="61" t="s">
        <v>4422</v>
      </c>
      <c r="B1287" s="62">
        <v>77101604</v>
      </c>
      <c r="C1287" s="63" t="s">
        <v>4465</v>
      </c>
      <c r="D1287" s="64">
        <v>42856</v>
      </c>
      <c r="E1287" s="65" t="s">
        <v>1148</v>
      </c>
      <c r="F1287" s="66" t="s">
        <v>81</v>
      </c>
      <c r="G1287" s="65" t="s">
        <v>241</v>
      </c>
      <c r="H1287" s="67">
        <v>50000000</v>
      </c>
      <c r="I1287" s="67">
        <v>25000000</v>
      </c>
      <c r="J1287" s="66" t="s">
        <v>49</v>
      </c>
      <c r="K1287" s="66" t="s">
        <v>50</v>
      </c>
      <c r="L1287" s="62" t="s">
        <v>4424</v>
      </c>
      <c r="M1287" s="62" t="s">
        <v>52</v>
      </c>
      <c r="N1287" s="68" t="s">
        <v>4425</v>
      </c>
      <c r="O1287" s="69" t="s">
        <v>4426</v>
      </c>
      <c r="P1287" s="65" t="s">
        <v>4450</v>
      </c>
      <c r="Q1287" s="65" t="s">
        <v>4451</v>
      </c>
      <c r="R1287" s="65" t="s">
        <v>4452</v>
      </c>
      <c r="S1287" s="65" t="s">
        <v>4453</v>
      </c>
      <c r="T1287" s="65">
        <v>34020204</v>
      </c>
      <c r="U1287" s="70" t="s">
        <v>4454</v>
      </c>
      <c r="V1287" s="71">
        <v>7048</v>
      </c>
      <c r="W1287" s="72">
        <v>17603</v>
      </c>
      <c r="X1287" s="73">
        <v>42885</v>
      </c>
      <c r="Y1287" s="74" t="s">
        <v>68</v>
      </c>
      <c r="Z1287" s="74">
        <v>4600006862</v>
      </c>
      <c r="AA1287" s="75">
        <f t="shared" si="19"/>
        <v>1</v>
      </c>
      <c r="AB1287" s="70" t="s">
        <v>4466</v>
      </c>
      <c r="AC1287" s="70" t="s">
        <v>61</v>
      </c>
      <c r="AD1287" s="70" t="s">
        <v>4467</v>
      </c>
      <c r="AE1287" s="70" t="s">
        <v>4455</v>
      </c>
      <c r="AF1287" s="76" t="s">
        <v>4433</v>
      </c>
      <c r="AG1287" s="65" t="s">
        <v>3424</v>
      </c>
    </row>
    <row r="1288" spans="1:33" s="78" customFormat="1" ht="50.25" customHeight="1" x14ac:dyDescent="0.25">
      <c r="A1288" s="61" t="s">
        <v>4422</v>
      </c>
      <c r="B1288" s="62">
        <v>77101604</v>
      </c>
      <c r="C1288" s="63" t="s">
        <v>4468</v>
      </c>
      <c r="D1288" s="64">
        <v>42856</v>
      </c>
      <c r="E1288" s="65" t="s">
        <v>1148</v>
      </c>
      <c r="F1288" s="66" t="s">
        <v>81</v>
      </c>
      <c r="G1288" s="65" t="s">
        <v>241</v>
      </c>
      <c r="H1288" s="67">
        <v>35000000</v>
      </c>
      <c r="I1288" s="67">
        <v>17500000</v>
      </c>
      <c r="J1288" s="66" t="s">
        <v>49</v>
      </c>
      <c r="K1288" s="66" t="s">
        <v>50</v>
      </c>
      <c r="L1288" s="62" t="s">
        <v>4424</v>
      </c>
      <c r="M1288" s="62" t="s">
        <v>52</v>
      </c>
      <c r="N1288" s="68" t="s">
        <v>4425</v>
      </c>
      <c r="O1288" s="69" t="s">
        <v>4426</v>
      </c>
      <c r="P1288" s="65" t="s">
        <v>4450</v>
      </c>
      <c r="Q1288" s="65" t="s">
        <v>4451</v>
      </c>
      <c r="R1288" s="65" t="s">
        <v>4452</v>
      </c>
      <c r="S1288" s="65" t="s">
        <v>4453</v>
      </c>
      <c r="T1288" s="65">
        <v>34020204</v>
      </c>
      <c r="U1288" s="70" t="s">
        <v>4454</v>
      </c>
      <c r="V1288" s="71">
        <v>7049</v>
      </c>
      <c r="W1288" s="72">
        <v>17604</v>
      </c>
      <c r="X1288" s="73">
        <v>42885</v>
      </c>
      <c r="Y1288" s="74" t="s">
        <v>68</v>
      </c>
      <c r="Z1288" s="74">
        <v>4600006863</v>
      </c>
      <c r="AA1288" s="75">
        <f t="shared" si="19"/>
        <v>1</v>
      </c>
      <c r="AB1288" s="70" t="s">
        <v>4469</v>
      </c>
      <c r="AC1288" s="70" t="s">
        <v>61</v>
      </c>
      <c r="AD1288" s="70" t="s">
        <v>4470</v>
      </c>
      <c r="AE1288" s="70" t="s">
        <v>4455</v>
      </c>
      <c r="AF1288" s="76" t="s">
        <v>4433</v>
      </c>
      <c r="AG1288" s="65" t="s">
        <v>3424</v>
      </c>
    </row>
    <row r="1289" spans="1:33" s="78" customFormat="1" ht="50.25" customHeight="1" x14ac:dyDescent="0.25">
      <c r="A1289" s="61" t="s">
        <v>4422</v>
      </c>
      <c r="B1289" s="62">
        <v>77101604</v>
      </c>
      <c r="C1289" s="63" t="s">
        <v>4471</v>
      </c>
      <c r="D1289" s="64">
        <v>42856</v>
      </c>
      <c r="E1289" s="65" t="s">
        <v>1148</v>
      </c>
      <c r="F1289" s="66" t="s">
        <v>81</v>
      </c>
      <c r="G1289" s="65" t="s">
        <v>241</v>
      </c>
      <c r="H1289" s="67">
        <v>35866271</v>
      </c>
      <c r="I1289" s="67">
        <v>17933136</v>
      </c>
      <c r="J1289" s="66" t="s">
        <v>49</v>
      </c>
      <c r="K1289" s="66" t="s">
        <v>50</v>
      </c>
      <c r="L1289" s="62" t="s">
        <v>4424</v>
      </c>
      <c r="M1289" s="62" t="s">
        <v>52</v>
      </c>
      <c r="N1289" s="68" t="s">
        <v>4425</v>
      </c>
      <c r="O1289" s="69" t="s">
        <v>4426</v>
      </c>
      <c r="P1289" s="65" t="s">
        <v>4450</v>
      </c>
      <c r="Q1289" s="65" t="s">
        <v>4451</v>
      </c>
      <c r="R1289" s="65" t="s">
        <v>4452</v>
      </c>
      <c r="S1289" s="65" t="s">
        <v>4453</v>
      </c>
      <c r="T1289" s="65">
        <v>34020204</v>
      </c>
      <c r="U1289" s="70" t="s">
        <v>4454</v>
      </c>
      <c r="V1289" s="71">
        <v>7050</v>
      </c>
      <c r="W1289" s="72">
        <v>17605</v>
      </c>
      <c r="X1289" s="73">
        <v>42885</v>
      </c>
      <c r="Y1289" s="74" t="s">
        <v>68</v>
      </c>
      <c r="Z1289" s="74">
        <v>4600006864</v>
      </c>
      <c r="AA1289" s="75">
        <f t="shared" si="19"/>
        <v>1</v>
      </c>
      <c r="AB1289" s="70" t="s">
        <v>4472</v>
      </c>
      <c r="AC1289" s="70" t="s">
        <v>61</v>
      </c>
      <c r="AD1289" s="70" t="s">
        <v>4473</v>
      </c>
      <c r="AE1289" s="70" t="s">
        <v>4474</v>
      </c>
      <c r="AF1289" s="76" t="s">
        <v>4433</v>
      </c>
      <c r="AG1289" s="65" t="s">
        <v>3424</v>
      </c>
    </row>
    <row r="1290" spans="1:33" s="78" customFormat="1" ht="50.25" customHeight="1" x14ac:dyDescent="0.25">
      <c r="A1290" s="61" t="s">
        <v>4422</v>
      </c>
      <c r="B1290" s="62">
        <v>77101604</v>
      </c>
      <c r="C1290" s="63" t="s">
        <v>4475</v>
      </c>
      <c r="D1290" s="64">
        <v>42856</v>
      </c>
      <c r="E1290" s="65" t="s">
        <v>1148</v>
      </c>
      <c r="F1290" s="66" t="s">
        <v>81</v>
      </c>
      <c r="G1290" s="65" t="s">
        <v>241</v>
      </c>
      <c r="H1290" s="67">
        <v>57000000</v>
      </c>
      <c r="I1290" s="67">
        <v>28500000</v>
      </c>
      <c r="J1290" s="66" t="s">
        <v>49</v>
      </c>
      <c r="K1290" s="66" t="s">
        <v>50</v>
      </c>
      <c r="L1290" s="62" t="s">
        <v>4424</v>
      </c>
      <c r="M1290" s="62" t="s">
        <v>52</v>
      </c>
      <c r="N1290" s="68" t="s">
        <v>4425</v>
      </c>
      <c r="O1290" s="69" t="s">
        <v>4426</v>
      </c>
      <c r="P1290" s="65" t="s">
        <v>4450</v>
      </c>
      <c r="Q1290" s="65" t="s">
        <v>4451</v>
      </c>
      <c r="R1290" s="65" t="s">
        <v>4452</v>
      </c>
      <c r="S1290" s="65" t="s">
        <v>4453</v>
      </c>
      <c r="T1290" s="65">
        <v>34020204</v>
      </c>
      <c r="U1290" s="70" t="s">
        <v>4454</v>
      </c>
      <c r="V1290" s="71">
        <v>7051</v>
      </c>
      <c r="W1290" s="72">
        <v>17606</v>
      </c>
      <c r="X1290" s="73">
        <v>42885</v>
      </c>
      <c r="Y1290" s="74" t="s">
        <v>68</v>
      </c>
      <c r="Z1290" s="74">
        <v>4600006865</v>
      </c>
      <c r="AA1290" s="75">
        <f t="shared" si="19"/>
        <v>1</v>
      </c>
      <c r="AB1290" s="70" t="s">
        <v>4476</v>
      </c>
      <c r="AC1290" s="70" t="s">
        <v>61</v>
      </c>
      <c r="AD1290" s="70" t="s">
        <v>4477</v>
      </c>
      <c r="AE1290" s="70" t="s">
        <v>4455</v>
      </c>
      <c r="AF1290" s="76" t="s">
        <v>4433</v>
      </c>
      <c r="AG1290" s="65" t="s">
        <v>3424</v>
      </c>
    </row>
    <row r="1291" spans="1:33" s="78" customFormat="1" ht="50.25" customHeight="1" x14ac:dyDescent="0.25">
      <c r="A1291" s="61" t="s">
        <v>4422</v>
      </c>
      <c r="B1291" s="62">
        <v>77101604</v>
      </c>
      <c r="C1291" s="63" t="s">
        <v>4478</v>
      </c>
      <c r="D1291" s="64">
        <v>42856</v>
      </c>
      <c r="E1291" s="65" t="s">
        <v>1148</v>
      </c>
      <c r="F1291" s="66" t="s">
        <v>81</v>
      </c>
      <c r="G1291" s="65" t="s">
        <v>241</v>
      </c>
      <c r="H1291" s="67">
        <v>30000000</v>
      </c>
      <c r="I1291" s="67">
        <v>15000000</v>
      </c>
      <c r="J1291" s="66" t="s">
        <v>49</v>
      </c>
      <c r="K1291" s="66" t="s">
        <v>50</v>
      </c>
      <c r="L1291" s="62" t="s">
        <v>4424</v>
      </c>
      <c r="M1291" s="62" t="s">
        <v>52</v>
      </c>
      <c r="N1291" s="68" t="s">
        <v>4425</v>
      </c>
      <c r="O1291" s="69" t="s">
        <v>4426</v>
      </c>
      <c r="P1291" s="65" t="s">
        <v>4450</v>
      </c>
      <c r="Q1291" s="65" t="s">
        <v>4451</v>
      </c>
      <c r="R1291" s="65" t="s">
        <v>4452</v>
      </c>
      <c r="S1291" s="65" t="s">
        <v>4453</v>
      </c>
      <c r="T1291" s="65">
        <v>34020204</v>
      </c>
      <c r="U1291" s="70" t="s">
        <v>4454</v>
      </c>
      <c r="V1291" s="71">
        <v>7053</v>
      </c>
      <c r="W1291" s="72">
        <v>17607</v>
      </c>
      <c r="X1291" s="73">
        <v>42885</v>
      </c>
      <c r="Y1291" s="74" t="s">
        <v>68</v>
      </c>
      <c r="Z1291" s="74">
        <v>4600006869</v>
      </c>
      <c r="AA1291" s="75">
        <f t="shared" si="19"/>
        <v>1</v>
      </c>
      <c r="AB1291" s="70" t="s">
        <v>4479</v>
      </c>
      <c r="AC1291" s="70" t="s">
        <v>61</v>
      </c>
      <c r="AD1291" s="70" t="s">
        <v>4480</v>
      </c>
      <c r="AE1291" s="70" t="s">
        <v>4455</v>
      </c>
      <c r="AF1291" s="76" t="s">
        <v>4433</v>
      </c>
      <c r="AG1291" s="65" t="s">
        <v>3424</v>
      </c>
    </row>
    <row r="1292" spans="1:33" s="78" customFormat="1" ht="50.25" customHeight="1" x14ac:dyDescent="0.25">
      <c r="A1292" s="61" t="s">
        <v>4422</v>
      </c>
      <c r="B1292" s="62">
        <v>77101604</v>
      </c>
      <c r="C1292" s="63" t="s">
        <v>4481</v>
      </c>
      <c r="D1292" s="64">
        <v>42856</v>
      </c>
      <c r="E1292" s="65" t="s">
        <v>1148</v>
      </c>
      <c r="F1292" s="66" t="s">
        <v>81</v>
      </c>
      <c r="G1292" s="65" t="s">
        <v>241</v>
      </c>
      <c r="H1292" s="67">
        <v>50000000</v>
      </c>
      <c r="I1292" s="67">
        <v>25000000</v>
      </c>
      <c r="J1292" s="66" t="s">
        <v>49</v>
      </c>
      <c r="K1292" s="66" t="s">
        <v>50</v>
      </c>
      <c r="L1292" s="62" t="s">
        <v>4424</v>
      </c>
      <c r="M1292" s="62" t="s">
        <v>52</v>
      </c>
      <c r="N1292" s="68" t="s">
        <v>4425</v>
      </c>
      <c r="O1292" s="69" t="s">
        <v>4426</v>
      </c>
      <c r="P1292" s="65" t="s">
        <v>4450</v>
      </c>
      <c r="Q1292" s="65" t="s">
        <v>4451</v>
      </c>
      <c r="R1292" s="65" t="s">
        <v>4452</v>
      </c>
      <c r="S1292" s="65" t="s">
        <v>4453</v>
      </c>
      <c r="T1292" s="65">
        <v>34020204</v>
      </c>
      <c r="U1292" s="70" t="s">
        <v>4454</v>
      </c>
      <c r="V1292" s="71">
        <v>7052</v>
      </c>
      <c r="W1292" s="72">
        <v>17608</v>
      </c>
      <c r="X1292" s="73">
        <v>42885</v>
      </c>
      <c r="Y1292" s="74" t="s">
        <v>68</v>
      </c>
      <c r="Z1292" s="74">
        <v>4600006867</v>
      </c>
      <c r="AA1292" s="75">
        <f t="shared" ref="AA1292:AA1355" si="20">+IF(AND(W1292="",X1292="",Y1292="",Z1292=""),"",IF(AND(W1292&lt;&gt;"",X1292="",Y1292="",Z1292=""),0%,IF(AND(W1292&lt;&gt;"",X1292&lt;&gt;"",Y1292="",Z1292=""),33%,IF(AND(W1292&lt;&gt;"",X1292&lt;&gt;"",Y1292&lt;&gt;"",Z1292=""),66%,IF(AND(W1292&lt;&gt;"",X1292&lt;&gt;"",Y1292&lt;&gt;"",Z1292&lt;&gt;""),100%,"Información incompleta")))))</f>
        <v>1</v>
      </c>
      <c r="AB1292" s="70" t="s">
        <v>4482</v>
      </c>
      <c r="AC1292" s="70" t="s">
        <v>61</v>
      </c>
      <c r="AD1292" s="70" t="s">
        <v>4483</v>
      </c>
      <c r="AE1292" s="70" t="s">
        <v>4455</v>
      </c>
      <c r="AF1292" s="76" t="s">
        <v>4433</v>
      </c>
      <c r="AG1292" s="65" t="s">
        <v>3424</v>
      </c>
    </row>
    <row r="1293" spans="1:33" s="78" customFormat="1" ht="50.25" customHeight="1" x14ac:dyDescent="0.25">
      <c r="A1293" s="61" t="s">
        <v>4422</v>
      </c>
      <c r="B1293" s="62">
        <v>77101604</v>
      </c>
      <c r="C1293" s="63" t="s">
        <v>4484</v>
      </c>
      <c r="D1293" s="64">
        <v>42856</v>
      </c>
      <c r="E1293" s="65" t="s">
        <v>1148</v>
      </c>
      <c r="F1293" s="66" t="s">
        <v>81</v>
      </c>
      <c r="G1293" s="65" t="s">
        <v>241</v>
      </c>
      <c r="H1293" s="67">
        <v>50000000</v>
      </c>
      <c r="I1293" s="67">
        <v>25000000</v>
      </c>
      <c r="J1293" s="66" t="s">
        <v>49</v>
      </c>
      <c r="K1293" s="66" t="s">
        <v>50</v>
      </c>
      <c r="L1293" s="62" t="s">
        <v>4424</v>
      </c>
      <c r="M1293" s="62" t="s">
        <v>52</v>
      </c>
      <c r="N1293" s="68" t="s">
        <v>4425</v>
      </c>
      <c r="O1293" s="69" t="s">
        <v>4426</v>
      </c>
      <c r="P1293" s="65" t="s">
        <v>4450</v>
      </c>
      <c r="Q1293" s="65" t="s">
        <v>4451</v>
      </c>
      <c r="R1293" s="65" t="s">
        <v>4452</v>
      </c>
      <c r="S1293" s="65" t="s">
        <v>4453</v>
      </c>
      <c r="T1293" s="65">
        <v>34020204</v>
      </c>
      <c r="U1293" s="70" t="s">
        <v>4454</v>
      </c>
      <c r="V1293" s="71">
        <v>7055</v>
      </c>
      <c r="W1293" s="72">
        <v>17613</v>
      </c>
      <c r="X1293" s="73">
        <v>42885</v>
      </c>
      <c r="Y1293" s="74" t="s">
        <v>68</v>
      </c>
      <c r="Z1293" s="74">
        <v>4600006871</v>
      </c>
      <c r="AA1293" s="75">
        <f t="shared" si="20"/>
        <v>1</v>
      </c>
      <c r="AB1293" s="70" t="s">
        <v>4485</v>
      </c>
      <c r="AC1293" s="70" t="s">
        <v>61</v>
      </c>
      <c r="AD1293" s="70" t="s">
        <v>4486</v>
      </c>
      <c r="AE1293" s="70" t="s">
        <v>4455</v>
      </c>
      <c r="AF1293" s="76" t="s">
        <v>4433</v>
      </c>
      <c r="AG1293" s="65" t="s">
        <v>3424</v>
      </c>
    </row>
    <row r="1294" spans="1:33" s="78" customFormat="1" ht="50.25" customHeight="1" x14ac:dyDescent="0.25">
      <c r="A1294" s="61" t="s">
        <v>4422</v>
      </c>
      <c r="B1294" s="62">
        <v>77101604</v>
      </c>
      <c r="C1294" s="63" t="s">
        <v>4487</v>
      </c>
      <c r="D1294" s="64">
        <v>42856</v>
      </c>
      <c r="E1294" s="65" t="s">
        <v>1148</v>
      </c>
      <c r="F1294" s="66" t="s">
        <v>81</v>
      </c>
      <c r="G1294" s="65" t="s">
        <v>241</v>
      </c>
      <c r="H1294" s="67">
        <v>50000000</v>
      </c>
      <c r="I1294" s="67">
        <v>25000000</v>
      </c>
      <c r="J1294" s="66" t="s">
        <v>49</v>
      </c>
      <c r="K1294" s="66" t="s">
        <v>50</v>
      </c>
      <c r="L1294" s="62" t="s">
        <v>4424</v>
      </c>
      <c r="M1294" s="62" t="s">
        <v>52</v>
      </c>
      <c r="N1294" s="68" t="s">
        <v>4425</v>
      </c>
      <c r="O1294" s="69" t="s">
        <v>4426</v>
      </c>
      <c r="P1294" s="65" t="s">
        <v>4450</v>
      </c>
      <c r="Q1294" s="65" t="s">
        <v>4451</v>
      </c>
      <c r="R1294" s="65" t="s">
        <v>4452</v>
      </c>
      <c r="S1294" s="65" t="s">
        <v>4453</v>
      </c>
      <c r="T1294" s="65">
        <v>34020204</v>
      </c>
      <c r="U1294" s="70" t="s">
        <v>4454</v>
      </c>
      <c r="V1294" s="71">
        <v>7056</v>
      </c>
      <c r="W1294" s="72">
        <v>17614</v>
      </c>
      <c r="X1294" s="73">
        <v>42885</v>
      </c>
      <c r="Y1294" s="74" t="s">
        <v>68</v>
      </c>
      <c r="Z1294" s="74">
        <v>4600006874</v>
      </c>
      <c r="AA1294" s="75">
        <f t="shared" si="20"/>
        <v>1</v>
      </c>
      <c r="AB1294" s="70" t="s">
        <v>4488</v>
      </c>
      <c r="AC1294" s="70" t="s">
        <v>61</v>
      </c>
      <c r="AD1294" s="70" t="s">
        <v>4489</v>
      </c>
      <c r="AE1294" s="70" t="s">
        <v>4474</v>
      </c>
      <c r="AF1294" s="76" t="s">
        <v>4433</v>
      </c>
      <c r="AG1294" s="65" t="s">
        <v>3424</v>
      </c>
    </row>
    <row r="1295" spans="1:33" s="78" customFormat="1" ht="50.25" customHeight="1" x14ac:dyDescent="0.25">
      <c r="A1295" s="61" t="s">
        <v>4422</v>
      </c>
      <c r="B1295" s="62">
        <v>77101604</v>
      </c>
      <c r="C1295" s="63" t="s">
        <v>4490</v>
      </c>
      <c r="D1295" s="64">
        <v>42856</v>
      </c>
      <c r="E1295" s="65" t="s">
        <v>1148</v>
      </c>
      <c r="F1295" s="66" t="s">
        <v>81</v>
      </c>
      <c r="G1295" s="65" t="s">
        <v>241</v>
      </c>
      <c r="H1295" s="67">
        <v>50000000</v>
      </c>
      <c r="I1295" s="67">
        <v>25000000</v>
      </c>
      <c r="J1295" s="66" t="s">
        <v>49</v>
      </c>
      <c r="K1295" s="66" t="s">
        <v>50</v>
      </c>
      <c r="L1295" s="62" t="s">
        <v>4424</v>
      </c>
      <c r="M1295" s="62" t="s">
        <v>52</v>
      </c>
      <c r="N1295" s="68" t="s">
        <v>4425</v>
      </c>
      <c r="O1295" s="69" t="s">
        <v>4426</v>
      </c>
      <c r="P1295" s="65" t="s">
        <v>4450</v>
      </c>
      <c r="Q1295" s="65" t="s">
        <v>4451</v>
      </c>
      <c r="R1295" s="65" t="s">
        <v>4452</v>
      </c>
      <c r="S1295" s="65" t="s">
        <v>4453</v>
      </c>
      <c r="T1295" s="65">
        <v>34020204</v>
      </c>
      <c r="U1295" s="70" t="s">
        <v>4454</v>
      </c>
      <c r="V1295" s="71">
        <v>7057</v>
      </c>
      <c r="W1295" s="72">
        <v>17615</v>
      </c>
      <c r="X1295" s="73">
        <v>42885</v>
      </c>
      <c r="Y1295" s="74" t="s">
        <v>68</v>
      </c>
      <c r="Z1295" s="74">
        <v>4600006875</v>
      </c>
      <c r="AA1295" s="75">
        <f t="shared" si="20"/>
        <v>1</v>
      </c>
      <c r="AB1295" s="70" t="s">
        <v>4491</v>
      </c>
      <c r="AC1295" s="70" t="s">
        <v>61</v>
      </c>
      <c r="AD1295" s="70" t="s">
        <v>4492</v>
      </c>
      <c r="AE1295" s="70" t="s">
        <v>4474</v>
      </c>
      <c r="AF1295" s="76" t="s">
        <v>4433</v>
      </c>
      <c r="AG1295" s="65" t="s">
        <v>3424</v>
      </c>
    </row>
    <row r="1296" spans="1:33" s="78" customFormat="1" ht="50.25" customHeight="1" x14ac:dyDescent="0.25">
      <c r="A1296" s="61" t="s">
        <v>4422</v>
      </c>
      <c r="B1296" s="62">
        <v>77101604</v>
      </c>
      <c r="C1296" s="63" t="s">
        <v>4493</v>
      </c>
      <c r="D1296" s="64">
        <v>42887</v>
      </c>
      <c r="E1296" s="65" t="s">
        <v>1148</v>
      </c>
      <c r="F1296" s="66" t="s">
        <v>81</v>
      </c>
      <c r="G1296" s="65" t="s">
        <v>241</v>
      </c>
      <c r="H1296" s="67">
        <v>48000000</v>
      </c>
      <c r="I1296" s="67">
        <v>24000000</v>
      </c>
      <c r="J1296" s="66" t="s">
        <v>49</v>
      </c>
      <c r="K1296" s="66" t="s">
        <v>50</v>
      </c>
      <c r="L1296" s="62" t="s">
        <v>4424</v>
      </c>
      <c r="M1296" s="62" t="s">
        <v>52</v>
      </c>
      <c r="N1296" s="68" t="s">
        <v>4425</v>
      </c>
      <c r="O1296" s="69" t="s">
        <v>4426</v>
      </c>
      <c r="P1296" s="65" t="s">
        <v>4450</v>
      </c>
      <c r="Q1296" s="65" t="s">
        <v>4451</v>
      </c>
      <c r="R1296" s="65" t="s">
        <v>4452</v>
      </c>
      <c r="S1296" s="65" t="s">
        <v>4453</v>
      </c>
      <c r="T1296" s="65">
        <v>34020204</v>
      </c>
      <c r="U1296" s="70" t="s">
        <v>4454</v>
      </c>
      <c r="V1296" s="71">
        <v>7058</v>
      </c>
      <c r="W1296" s="72">
        <v>17616</v>
      </c>
      <c r="X1296" s="73">
        <v>42885</v>
      </c>
      <c r="Y1296" s="74" t="s">
        <v>68</v>
      </c>
      <c r="Z1296" s="74">
        <v>4600006876</v>
      </c>
      <c r="AA1296" s="75">
        <f t="shared" si="20"/>
        <v>1</v>
      </c>
      <c r="AB1296" s="70" t="s">
        <v>4494</v>
      </c>
      <c r="AC1296" s="70" t="s">
        <v>61</v>
      </c>
      <c r="AD1296" s="70" t="s">
        <v>4495</v>
      </c>
      <c r="AE1296" s="70" t="s">
        <v>4474</v>
      </c>
      <c r="AF1296" s="76" t="s">
        <v>4433</v>
      </c>
      <c r="AG1296" s="65" t="s">
        <v>3424</v>
      </c>
    </row>
    <row r="1297" spans="1:33" s="78" customFormat="1" ht="50.25" customHeight="1" x14ac:dyDescent="0.25">
      <c r="A1297" s="61" t="s">
        <v>4422</v>
      </c>
      <c r="B1297" s="62">
        <v>77101604</v>
      </c>
      <c r="C1297" s="63" t="s">
        <v>4496</v>
      </c>
      <c r="D1297" s="64">
        <v>42917</v>
      </c>
      <c r="E1297" s="65" t="s">
        <v>66</v>
      </c>
      <c r="F1297" s="66" t="s">
        <v>81</v>
      </c>
      <c r="G1297" s="65" t="s">
        <v>241</v>
      </c>
      <c r="H1297" s="67">
        <v>20000000</v>
      </c>
      <c r="I1297" s="67">
        <v>10000000</v>
      </c>
      <c r="J1297" s="66" t="s">
        <v>49</v>
      </c>
      <c r="K1297" s="66" t="s">
        <v>50</v>
      </c>
      <c r="L1297" s="62" t="s">
        <v>4424</v>
      </c>
      <c r="M1297" s="62" t="s">
        <v>52</v>
      </c>
      <c r="N1297" s="68" t="s">
        <v>4425</v>
      </c>
      <c r="O1297" s="69" t="s">
        <v>4426</v>
      </c>
      <c r="P1297" s="65" t="s">
        <v>4450</v>
      </c>
      <c r="Q1297" s="65" t="s">
        <v>4451</v>
      </c>
      <c r="R1297" s="65" t="s">
        <v>4452</v>
      </c>
      <c r="S1297" s="65" t="s">
        <v>4453</v>
      </c>
      <c r="T1297" s="65">
        <v>34020204</v>
      </c>
      <c r="U1297" s="70" t="s">
        <v>4454</v>
      </c>
      <c r="V1297" s="71">
        <v>7059</v>
      </c>
      <c r="W1297" s="72">
        <v>17617</v>
      </c>
      <c r="X1297" s="73">
        <v>42923</v>
      </c>
      <c r="Y1297" s="74" t="s">
        <v>68</v>
      </c>
      <c r="Z1297" s="74">
        <v>4600007005</v>
      </c>
      <c r="AA1297" s="75">
        <f t="shared" si="20"/>
        <v>1</v>
      </c>
      <c r="AB1297" s="70" t="s">
        <v>4497</v>
      </c>
      <c r="AC1297" s="70" t="s">
        <v>61</v>
      </c>
      <c r="AD1297" s="70" t="s">
        <v>4498</v>
      </c>
      <c r="AE1297" s="70" t="s">
        <v>4474</v>
      </c>
      <c r="AF1297" s="76" t="s">
        <v>4433</v>
      </c>
      <c r="AG1297" s="65" t="s">
        <v>3424</v>
      </c>
    </row>
    <row r="1298" spans="1:33" s="78" customFormat="1" ht="50.25" customHeight="1" x14ac:dyDescent="0.25">
      <c r="A1298" s="61" t="s">
        <v>4422</v>
      </c>
      <c r="B1298" s="62">
        <v>77101604</v>
      </c>
      <c r="C1298" s="63" t="s">
        <v>4499</v>
      </c>
      <c r="D1298" s="64">
        <v>42887</v>
      </c>
      <c r="E1298" s="65" t="s">
        <v>1148</v>
      </c>
      <c r="F1298" s="66" t="s">
        <v>81</v>
      </c>
      <c r="G1298" s="65" t="s">
        <v>241</v>
      </c>
      <c r="H1298" s="67">
        <v>50000000</v>
      </c>
      <c r="I1298" s="67">
        <v>25000000</v>
      </c>
      <c r="J1298" s="66" t="s">
        <v>49</v>
      </c>
      <c r="K1298" s="66" t="s">
        <v>50</v>
      </c>
      <c r="L1298" s="62" t="s">
        <v>4424</v>
      </c>
      <c r="M1298" s="62" t="s">
        <v>52</v>
      </c>
      <c r="N1298" s="68" t="s">
        <v>4425</v>
      </c>
      <c r="O1298" s="69" t="s">
        <v>4426</v>
      </c>
      <c r="P1298" s="65" t="s">
        <v>4450</v>
      </c>
      <c r="Q1298" s="65" t="s">
        <v>4451</v>
      </c>
      <c r="R1298" s="65" t="s">
        <v>4452</v>
      </c>
      <c r="S1298" s="65" t="s">
        <v>4453</v>
      </c>
      <c r="T1298" s="65">
        <v>34020204</v>
      </c>
      <c r="U1298" s="70" t="s">
        <v>4454</v>
      </c>
      <c r="V1298" s="71">
        <v>7060</v>
      </c>
      <c r="W1298" s="72">
        <v>17618</v>
      </c>
      <c r="X1298" s="73">
        <v>42885</v>
      </c>
      <c r="Y1298" s="74" t="s">
        <v>68</v>
      </c>
      <c r="Z1298" s="74">
        <v>4600006877</v>
      </c>
      <c r="AA1298" s="75">
        <f t="shared" si="20"/>
        <v>1</v>
      </c>
      <c r="AB1298" s="70" t="s">
        <v>4500</v>
      </c>
      <c r="AC1298" s="70" t="s">
        <v>61</v>
      </c>
      <c r="AD1298" s="70" t="s">
        <v>4501</v>
      </c>
      <c r="AE1298" s="70" t="s">
        <v>4474</v>
      </c>
      <c r="AF1298" s="76" t="s">
        <v>4433</v>
      </c>
      <c r="AG1298" s="65" t="s">
        <v>3424</v>
      </c>
    </row>
    <row r="1299" spans="1:33" s="78" customFormat="1" ht="50.25" customHeight="1" x14ac:dyDescent="0.25">
      <c r="A1299" s="61" t="s">
        <v>4422</v>
      </c>
      <c r="B1299" s="62">
        <v>77101604</v>
      </c>
      <c r="C1299" s="63" t="s">
        <v>4502</v>
      </c>
      <c r="D1299" s="64">
        <v>42887</v>
      </c>
      <c r="E1299" s="65" t="s">
        <v>1148</v>
      </c>
      <c r="F1299" s="66" t="s">
        <v>81</v>
      </c>
      <c r="G1299" s="65" t="s">
        <v>241</v>
      </c>
      <c r="H1299" s="67">
        <v>20000000</v>
      </c>
      <c r="I1299" s="67">
        <v>10000000</v>
      </c>
      <c r="J1299" s="66" t="s">
        <v>49</v>
      </c>
      <c r="K1299" s="66" t="s">
        <v>50</v>
      </c>
      <c r="L1299" s="62" t="s">
        <v>4424</v>
      </c>
      <c r="M1299" s="62" t="s">
        <v>52</v>
      </c>
      <c r="N1299" s="68" t="s">
        <v>4425</v>
      </c>
      <c r="O1299" s="69" t="s">
        <v>4426</v>
      </c>
      <c r="P1299" s="65" t="s">
        <v>4450</v>
      </c>
      <c r="Q1299" s="65" t="s">
        <v>4451</v>
      </c>
      <c r="R1299" s="65" t="s">
        <v>4452</v>
      </c>
      <c r="S1299" s="65" t="s">
        <v>4453</v>
      </c>
      <c r="T1299" s="65">
        <v>34020204</v>
      </c>
      <c r="U1299" s="70" t="s">
        <v>4454</v>
      </c>
      <c r="V1299" s="71">
        <v>7062</v>
      </c>
      <c r="W1299" s="72">
        <v>17620</v>
      </c>
      <c r="X1299" s="73">
        <v>42885</v>
      </c>
      <c r="Y1299" s="74" t="s">
        <v>68</v>
      </c>
      <c r="Z1299" s="74">
        <v>4600006879</v>
      </c>
      <c r="AA1299" s="75">
        <f t="shared" si="20"/>
        <v>1</v>
      </c>
      <c r="AB1299" s="70" t="s">
        <v>4503</v>
      </c>
      <c r="AC1299" s="70" t="s">
        <v>61</v>
      </c>
      <c r="AD1299" s="70" t="s">
        <v>4504</v>
      </c>
      <c r="AE1299" s="70" t="s">
        <v>4474</v>
      </c>
      <c r="AF1299" s="76" t="s">
        <v>4433</v>
      </c>
      <c r="AG1299" s="65" t="s">
        <v>3424</v>
      </c>
    </row>
    <row r="1300" spans="1:33" s="78" customFormat="1" ht="50.25" customHeight="1" x14ac:dyDescent="0.25">
      <c r="A1300" s="61" t="s">
        <v>4422</v>
      </c>
      <c r="B1300" s="62">
        <v>77101604</v>
      </c>
      <c r="C1300" s="63" t="s">
        <v>4505</v>
      </c>
      <c r="D1300" s="64">
        <v>42887</v>
      </c>
      <c r="E1300" s="65" t="s">
        <v>1148</v>
      </c>
      <c r="F1300" s="66" t="s">
        <v>81</v>
      </c>
      <c r="G1300" s="65" t="s">
        <v>241</v>
      </c>
      <c r="H1300" s="67">
        <v>30000000</v>
      </c>
      <c r="I1300" s="67">
        <v>15000000</v>
      </c>
      <c r="J1300" s="66" t="s">
        <v>49</v>
      </c>
      <c r="K1300" s="66" t="s">
        <v>50</v>
      </c>
      <c r="L1300" s="62" t="s">
        <v>4424</v>
      </c>
      <c r="M1300" s="62" t="s">
        <v>52</v>
      </c>
      <c r="N1300" s="68" t="s">
        <v>4425</v>
      </c>
      <c r="O1300" s="69" t="s">
        <v>4426</v>
      </c>
      <c r="P1300" s="65" t="s">
        <v>4450</v>
      </c>
      <c r="Q1300" s="65" t="s">
        <v>4451</v>
      </c>
      <c r="R1300" s="65" t="s">
        <v>4452</v>
      </c>
      <c r="S1300" s="65" t="s">
        <v>4453</v>
      </c>
      <c r="T1300" s="65">
        <v>34020204</v>
      </c>
      <c r="U1300" s="70" t="s">
        <v>4454</v>
      </c>
      <c r="V1300" s="71">
        <v>7063</v>
      </c>
      <c r="W1300" s="72">
        <v>17621</v>
      </c>
      <c r="X1300" s="73">
        <v>42885</v>
      </c>
      <c r="Y1300" s="74" t="s">
        <v>68</v>
      </c>
      <c r="Z1300" s="74">
        <v>4600006880</v>
      </c>
      <c r="AA1300" s="75">
        <f t="shared" si="20"/>
        <v>1</v>
      </c>
      <c r="AB1300" s="70" t="s">
        <v>4506</v>
      </c>
      <c r="AC1300" s="70" t="s">
        <v>61</v>
      </c>
      <c r="AD1300" s="70" t="s">
        <v>4507</v>
      </c>
      <c r="AE1300" s="70" t="s">
        <v>4474</v>
      </c>
      <c r="AF1300" s="76" t="s">
        <v>4433</v>
      </c>
      <c r="AG1300" s="65" t="s">
        <v>3424</v>
      </c>
    </row>
    <row r="1301" spans="1:33" s="78" customFormat="1" ht="50.25" customHeight="1" x14ac:dyDescent="0.25">
      <c r="A1301" s="61" t="s">
        <v>4422</v>
      </c>
      <c r="B1301" s="62">
        <v>77101604</v>
      </c>
      <c r="C1301" s="63" t="s">
        <v>4508</v>
      </c>
      <c r="D1301" s="64">
        <v>42887</v>
      </c>
      <c r="E1301" s="65" t="s">
        <v>1148</v>
      </c>
      <c r="F1301" s="66" t="s">
        <v>81</v>
      </c>
      <c r="G1301" s="65" t="s">
        <v>241</v>
      </c>
      <c r="H1301" s="67">
        <v>70000000</v>
      </c>
      <c r="I1301" s="67">
        <v>35000000</v>
      </c>
      <c r="J1301" s="66" t="s">
        <v>49</v>
      </c>
      <c r="K1301" s="66" t="s">
        <v>50</v>
      </c>
      <c r="L1301" s="62" t="s">
        <v>4424</v>
      </c>
      <c r="M1301" s="62" t="s">
        <v>52</v>
      </c>
      <c r="N1301" s="68" t="s">
        <v>4425</v>
      </c>
      <c r="O1301" s="69" t="s">
        <v>4426</v>
      </c>
      <c r="P1301" s="65" t="s">
        <v>4450</v>
      </c>
      <c r="Q1301" s="65" t="s">
        <v>4451</v>
      </c>
      <c r="R1301" s="65" t="s">
        <v>4452</v>
      </c>
      <c r="S1301" s="65" t="s">
        <v>4453</v>
      </c>
      <c r="T1301" s="65">
        <v>34020204</v>
      </c>
      <c r="U1301" s="70" t="s">
        <v>4454</v>
      </c>
      <c r="V1301" s="71">
        <v>7064</v>
      </c>
      <c r="W1301" s="72">
        <v>17622</v>
      </c>
      <c r="X1301" s="73">
        <v>42885</v>
      </c>
      <c r="Y1301" s="74" t="s">
        <v>68</v>
      </c>
      <c r="Z1301" s="74">
        <v>4600006881</v>
      </c>
      <c r="AA1301" s="75">
        <f t="shared" si="20"/>
        <v>1</v>
      </c>
      <c r="AB1301" s="70" t="s">
        <v>4509</v>
      </c>
      <c r="AC1301" s="70" t="s">
        <v>61</v>
      </c>
      <c r="AD1301" s="70" t="s">
        <v>4510</v>
      </c>
      <c r="AE1301" s="70" t="s">
        <v>4474</v>
      </c>
      <c r="AF1301" s="76" t="s">
        <v>4433</v>
      </c>
      <c r="AG1301" s="65" t="s">
        <v>3424</v>
      </c>
    </row>
    <row r="1302" spans="1:33" s="78" customFormat="1" ht="50.25" customHeight="1" x14ac:dyDescent="0.25">
      <c r="A1302" s="61" t="s">
        <v>4422</v>
      </c>
      <c r="B1302" s="62">
        <v>77101604</v>
      </c>
      <c r="C1302" s="63" t="s">
        <v>4511</v>
      </c>
      <c r="D1302" s="64">
        <v>42887</v>
      </c>
      <c r="E1302" s="65" t="s">
        <v>1148</v>
      </c>
      <c r="F1302" s="66" t="s">
        <v>81</v>
      </c>
      <c r="G1302" s="65" t="s">
        <v>241</v>
      </c>
      <c r="H1302" s="67">
        <v>10000000</v>
      </c>
      <c r="I1302" s="67">
        <v>5000000</v>
      </c>
      <c r="J1302" s="66" t="s">
        <v>49</v>
      </c>
      <c r="K1302" s="66" t="s">
        <v>50</v>
      </c>
      <c r="L1302" s="62" t="s">
        <v>4424</v>
      </c>
      <c r="M1302" s="62" t="s">
        <v>52</v>
      </c>
      <c r="N1302" s="68" t="s">
        <v>4425</v>
      </c>
      <c r="O1302" s="69" t="s">
        <v>4426</v>
      </c>
      <c r="P1302" s="65" t="s">
        <v>4450</v>
      </c>
      <c r="Q1302" s="65" t="s">
        <v>4451</v>
      </c>
      <c r="R1302" s="65" t="s">
        <v>4452</v>
      </c>
      <c r="S1302" s="65" t="s">
        <v>4453</v>
      </c>
      <c r="T1302" s="65">
        <v>34020204</v>
      </c>
      <c r="U1302" s="70" t="s">
        <v>4454</v>
      </c>
      <c r="V1302" s="71">
        <v>7065</v>
      </c>
      <c r="W1302" s="72">
        <v>17623</v>
      </c>
      <c r="X1302" s="73">
        <v>42886</v>
      </c>
      <c r="Y1302" s="74" t="s">
        <v>68</v>
      </c>
      <c r="Z1302" s="74">
        <v>4600006890</v>
      </c>
      <c r="AA1302" s="75">
        <f t="shared" si="20"/>
        <v>1</v>
      </c>
      <c r="AB1302" s="70" t="s">
        <v>4512</v>
      </c>
      <c r="AC1302" s="70" t="s">
        <v>61</v>
      </c>
      <c r="AD1302" s="70" t="s">
        <v>4513</v>
      </c>
      <c r="AE1302" s="70" t="s">
        <v>4474</v>
      </c>
      <c r="AF1302" s="76" t="s">
        <v>4433</v>
      </c>
      <c r="AG1302" s="65" t="s">
        <v>3424</v>
      </c>
    </row>
    <row r="1303" spans="1:33" s="78" customFormat="1" ht="50.25" customHeight="1" x14ac:dyDescent="0.25">
      <c r="A1303" s="61" t="s">
        <v>4422</v>
      </c>
      <c r="B1303" s="62">
        <v>77101604</v>
      </c>
      <c r="C1303" s="63" t="s">
        <v>4514</v>
      </c>
      <c r="D1303" s="64">
        <v>42887</v>
      </c>
      <c r="E1303" s="65" t="s">
        <v>1148</v>
      </c>
      <c r="F1303" s="66" t="s">
        <v>81</v>
      </c>
      <c r="G1303" s="65" t="s">
        <v>241</v>
      </c>
      <c r="H1303" s="67">
        <v>50000000</v>
      </c>
      <c r="I1303" s="67">
        <v>25000000</v>
      </c>
      <c r="J1303" s="66" t="s">
        <v>49</v>
      </c>
      <c r="K1303" s="66" t="s">
        <v>50</v>
      </c>
      <c r="L1303" s="62" t="s">
        <v>4424</v>
      </c>
      <c r="M1303" s="62" t="s">
        <v>52</v>
      </c>
      <c r="N1303" s="68" t="s">
        <v>4425</v>
      </c>
      <c r="O1303" s="69" t="s">
        <v>4426</v>
      </c>
      <c r="P1303" s="65" t="s">
        <v>4450</v>
      </c>
      <c r="Q1303" s="65" t="s">
        <v>4451</v>
      </c>
      <c r="R1303" s="65" t="s">
        <v>4452</v>
      </c>
      <c r="S1303" s="65" t="s">
        <v>4453</v>
      </c>
      <c r="T1303" s="65">
        <v>34020204</v>
      </c>
      <c r="U1303" s="70" t="s">
        <v>4454</v>
      </c>
      <c r="V1303" s="71">
        <v>7066</v>
      </c>
      <c r="W1303" s="72">
        <v>17624</v>
      </c>
      <c r="X1303" s="73">
        <v>42885</v>
      </c>
      <c r="Y1303" s="74" t="s">
        <v>68</v>
      </c>
      <c r="Z1303" s="74">
        <v>4600006891</v>
      </c>
      <c r="AA1303" s="75">
        <f t="shared" si="20"/>
        <v>1</v>
      </c>
      <c r="AB1303" s="70" t="s">
        <v>4515</v>
      </c>
      <c r="AC1303" s="70" t="s">
        <v>61</v>
      </c>
      <c r="AD1303" s="70" t="s">
        <v>4516</v>
      </c>
      <c r="AE1303" s="70" t="s">
        <v>4474</v>
      </c>
      <c r="AF1303" s="76" t="s">
        <v>4433</v>
      </c>
      <c r="AG1303" s="65" t="s">
        <v>3424</v>
      </c>
    </row>
    <row r="1304" spans="1:33" s="78" customFormat="1" ht="50.25" customHeight="1" x14ac:dyDescent="0.25">
      <c r="A1304" s="61" t="s">
        <v>4422</v>
      </c>
      <c r="B1304" s="62">
        <v>77101604</v>
      </c>
      <c r="C1304" s="63" t="s">
        <v>4517</v>
      </c>
      <c r="D1304" s="64">
        <v>42887</v>
      </c>
      <c r="E1304" s="65" t="s">
        <v>1148</v>
      </c>
      <c r="F1304" s="66" t="s">
        <v>81</v>
      </c>
      <c r="G1304" s="65" t="s">
        <v>241</v>
      </c>
      <c r="H1304" s="67">
        <v>54439775</v>
      </c>
      <c r="I1304" s="67">
        <v>27219888</v>
      </c>
      <c r="J1304" s="66" t="s">
        <v>49</v>
      </c>
      <c r="K1304" s="66" t="s">
        <v>50</v>
      </c>
      <c r="L1304" s="62" t="s">
        <v>4424</v>
      </c>
      <c r="M1304" s="62" t="s">
        <v>52</v>
      </c>
      <c r="N1304" s="68" t="s">
        <v>4425</v>
      </c>
      <c r="O1304" s="69" t="s">
        <v>4426</v>
      </c>
      <c r="P1304" s="65" t="s">
        <v>4450</v>
      </c>
      <c r="Q1304" s="65" t="s">
        <v>4451</v>
      </c>
      <c r="R1304" s="65" t="s">
        <v>4452</v>
      </c>
      <c r="S1304" s="65" t="s">
        <v>4453</v>
      </c>
      <c r="T1304" s="65">
        <v>34020204</v>
      </c>
      <c r="U1304" s="70" t="s">
        <v>4454</v>
      </c>
      <c r="V1304" s="71">
        <v>7067</v>
      </c>
      <c r="W1304" s="72">
        <v>17625</v>
      </c>
      <c r="X1304" s="73">
        <v>42885</v>
      </c>
      <c r="Y1304" s="74" t="s">
        <v>68</v>
      </c>
      <c r="Z1304" s="74">
        <v>4600006882</v>
      </c>
      <c r="AA1304" s="75">
        <f t="shared" si="20"/>
        <v>1</v>
      </c>
      <c r="AB1304" s="70" t="s">
        <v>4518</v>
      </c>
      <c r="AC1304" s="70" t="s">
        <v>61</v>
      </c>
      <c r="AD1304" s="70" t="s">
        <v>4519</v>
      </c>
      <c r="AE1304" s="70" t="s">
        <v>4455</v>
      </c>
      <c r="AF1304" s="76" t="s">
        <v>4433</v>
      </c>
      <c r="AG1304" s="65" t="s">
        <v>3424</v>
      </c>
    </row>
    <row r="1305" spans="1:33" s="78" customFormat="1" ht="50.25" customHeight="1" x14ac:dyDescent="0.25">
      <c r="A1305" s="61" t="s">
        <v>4422</v>
      </c>
      <c r="B1305" s="62">
        <v>77101604</v>
      </c>
      <c r="C1305" s="63" t="s">
        <v>4520</v>
      </c>
      <c r="D1305" s="64">
        <v>43009</v>
      </c>
      <c r="E1305" s="65" t="s">
        <v>74</v>
      </c>
      <c r="F1305" s="66" t="s">
        <v>81</v>
      </c>
      <c r="G1305" s="65" t="s">
        <v>241</v>
      </c>
      <c r="H1305" s="67">
        <v>50000000</v>
      </c>
      <c r="I1305" s="67">
        <v>85979446</v>
      </c>
      <c r="J1305" s="66" t="s">
        <v>49</v>
      </c>
      <c r="K1305" s="66" t="s">
        <v>50</v>
      </c>
      <c r="L1305" s="62" t="s">
        <v>4424</v>
      </c>
      <c r="M1305" s="62" t="s">
        <v>52</v>
      </c>
      <c r="N1305" s="68" t="s">
        <v>4425</v>
      </c>
      <c r="O1305" s="69" t="s">
        <v>4426</v>
      </c>
      <c r="P1305" s="65" t="s">
        <v>4450</v>
      </c>
      <c r="Q1305" s="65" t="s">
        <v>4451</v>
      </c>
      <c r="R1305" s="65" t="s">
        <v>4452</v>
      </c>
      <c r="S1305" s="65" t="s">
        <v>4453</v>
      </c>
      <c r="T1305" s="65">
        <v>34020204</v>
      </c>
      <c r="U1305" s="70" t="s">
        <v>4454</v>
      </c>
      <c r="V1305" s="71">
        <v>7595</v>
      </c>
      <c r="W1305" s="72">
        <v>18773</v>
      </c>
      <c r="X1305" s="73">
        <v>43006</v>
      </c>
      <c r="Y1305" s="74" t="s">
        <v>68</v>
      </c>
      <c r="Z1305" s="74">
        <v>4600007537</v>
      </c>
      <c r="AA1305" s="75">
        <f t="shared" si="20"/>
        <v>1</v>
      </c>
      <c r="AB1305" s="70" t="s">
        <v>4521</v>
      </c>
      <c r="AC1305" s="70" t="s">
        <v>61</v>
      </c>
      <c r="AD1305" s="70" t="s">
        <v>4522</v>
      </c>
      <c r="AE1305" s="70" t="s">
        <v>4474</v>
      </c>
      <c r="AF1305" s="76" t="s">
        <v>4433</v>
      </c>
      <c r="AG1305" s="65" t="s">
        <v>3424</v>
      </c>
    </row>
    <row r="1306" spans="1:33" s="78" customFormat="1" ht="50.25" customHeight="1" x14ac:dyDescent="0.25">
      <c r="A1306" s="61" t="s">
        <v>4422</v>
      </c>
      <c r="B1306" s="62">
        <v>77101604</v>
      </c>
      <c r="C1306" s="63" t="s">
        <v>4523</v>
      </c>
      <c r="D1306" s="64">
        <v>42948</v>
      </c>
      <c r="E1306" s="65" t="s">
        <v>66</v>
      </c>
      <c r="F1306" s="66" t="s">
        <v>81</v>
      </c>
      <c r="G1306" s="65" t="s">
        <v>241</v>
      </c>
      <c r="H1306" s="67">
        <v>180000000</v>
      </c>
      <c r="I1306" s="67">
        <v>63296090</v>
      </c>
      <c r="J1306" s="66" t="s">
        <v>49</v>
      </c>
      <c r="K1306" s="66" t="s">
        <v>50</v>
      </c>
      <c r="L1306" s="62" t="s">
        <v>4424</v>
      </c>
      <c r="M1306" s="62" t="s">
        <v>52</v>
      </c>
      <c r="N1306" s="68" t="s">
        <v>4425</v>
      </c>
      <c r="O1306" s="69" t="s">
        <v>4426</v>
      </c>
      <c r="P1306" s="65" t="s">
        <v>4450</v>
      </c>
      <c r="Q1306" s="65" t="s">
        <v>4451</v>
      </c>
      <c r="R1306" s="65" t="s">
        <v>4452</v>
      </c>
      <c r="S1306" s="65" t="s">
        <v>4453</v>
      </c>
      <c r="T1306" s="65">
        <v>34020204</v>
      </c>
      <c r="U1306" s="70" t="s">
        <v>4454</v>
      </c>
      <c r="V1306" s="71">
        <v>7206</v>
      </c>
      <c r="W1306" s="72">
        <v>18012</v>
      </c>
      <c r="X1306" s="73">
        <v>42943</v>
      </c>
      <c r="Y1306" s="74" t="s">
        <v>68</v>
      </c>
      <c r="Z1306" s="74">
        <v>4600007094</v>
      </c>
      <c r="AA1306" s="75">
        <f t="shared" si="20"/>
        <v>1</v>
      </c>
      <c r="AB1306" s="70" t="s">
        <v>4524</v>
      </c>
      <c r="AC1306" s="70" t="s">
        <v>61</v>
      </c>
      <c r="AD1306" s="70" t="s">
        <v>4525</v>
      </c>
      <c r="AE1306" s="70" t="s">
        <v>4474</v>
      </c>
      <c r="AF1306" s="76" t="s">
        <v>4433</v>
      </c>
      <c r="AG1306" s="65" t="s">
        <v>3424</v>
      </c>
    </row>
    <row r="1307" spans="1:33" s="78" customFormat="1" ht="50.25" customHeight="1" x14ac:dyDescent="0.25">
      <c r="A1307" s="61" t="s">
        <v>4422</v>
      </c>
      <c r="B1307" s="62">
        <v>77101604</v>
      </c>
      <c r="C1307" s="63" t="s">
        <v>4526</v>
      </c>
      <c r="D1307" s="64">
        <v>42948</v>
      </c>
      <c r="E1307" s="65" t="s">
        <v>66</v>
      </c>
      <c r="F1307" s="66" t="s">
        <v>81</v>
      </c>
      <c r="G1307" s="65" t="s">
        <v>241</v>
      </c>
      <c r="H1307" s="67">
        <v>80000000</v>
      </c>
      <c r="I1307" s="67">
        <v>17041255</v>
      </c>
      <c r="J1307" s="66" t="s">
        <v>49</v>
      </c>
      <c r="K1307" s="66" t="s">
        <v>50</v>
      </c>
      <c r="L1307" s="62" t="s">
        <v>4424</v>
      </c>
      <c r="M1307" s="62" t="s">
        <v>52</v>
      </c>
      <c r="N1307" s="68" t="s">
        <v>4425</v>
      </c>
      <c r="O1307" s="69" t="s">
        <v>4426</v>
      </c>
      <c r="P1307" s="65" t="s">
        <v>4450</v>
      </c>
      <c r="Q1307" s="65" t="s">
        <v>4451</v>
      </c>
      <c r="R1307" s="65" t="s">
        <v>4452</v>
      </c>
      <c r="S1307" s="65" t="s">
        <v>4453</v>
      </c>
      <c r="T1307" s="65">
        <v>34020204</v>
      </c>
      <c r="U1307" s="70" t="s">
        <v>4454</v>
      </c>
      <c r="V1307" s="71">
        <v>7207</v>
      </c>
      <c r="W1307" s="72">
        <v>18013</v>
      </c>
      <c r="X1307" s="73">
        <v>42943</v>
      </c>
      <c r="Y1307" s="74" t="s">
        <v>68</v>
      </c>
      <c r="Z1307" s="74">
        <v>4600007092</v>
      </c>
      <c r="AA1307" s="75">
        <f t="shared" si="20"/>
        <v>1</v>
      </c>
      <c r="AB1307" s="70" t="s">
        <v>4527</v>
      </c>
      <c r="AC1307" s="70" t="s">
        <v>61</v>
      </c>
      <c r="AD1307" s="70" t="s">
        <v>4528</v>
      </c>
      <c r="AE1307" s="70" t="s">
        <v>4474</v>
      </c>
      <c r="AF1307" s="76" t="s">
        <v>4433</v>
      </c>
      <c r="AG1307" s="65" t="s">
        <v>3424</v>
      </c>
    </row>
    <row r="1308" spans="1:33" s="78" customFormat="1" ht="50.25" customHeight="1" x14ac:dyDescent="0.25">
      <c r="A1308" s="61" t="s">
        <v>4422</v>
      </c>
      <c r="B1308" s="62">
        <v>77101604</v>
      </c>
      <c r="C1308" s="63" t="s">
        <v>4529</v>
      </c>
      <c r="D1308" s="64">
        <v>42948</v>
      </c>
      <c r="E1308" s="65" t="s">
        <v>66</v>
      </c>
      <c r="F1308" s="66" t="s">
        <v>81</v>
      </c>
      <c r="G1308" s="65" t="s">
        <v>241</v>
      </c>
      <c r="H1308" s="67">
        <v>60000000</v>
      </c>
      <c r="I1308" s="67">
        <v>17041255</v>
      </c>
      <c r="J1308" s="66" t="s">
        <v>49</v>
      </c>
      <c r="K1308" s="66" t="s">
        <v>50</v>
      </c>
      <c r="L1308" s="62" t="s">
        <v>4424</v>
      </c>
      <c r="M1308" s="62" t="s">
        <v>52</v>
      </c>
      <c r="N1308" s="68" t="s">
        <v>4425</v>
      </c>
      <c r="O1308" s="69" t="s">
        <v>4426</v>
      </c>
      <c r="P1308" s="65" t="s">
        <v>4450</v>
      </c>
      <c r="Q1308" s="65" t="s">
        <v>4451</v>
      </c>
      <c r="R1308" s="65" t="s">
        <v>4452</v>
      </c>
      <c r="S1308" s="65" t="s">
        <v>4453</v>
      </c>
      <c r="T1308" s="65">
        <v>34020204</v>
      </c>
      <c r="U1308" s="70" t="s">
        <v>4454</v>
      </c>
      <c r="V1308" s="71">
        <v>7208</v>
      </c>
      <c r="W1308" s="72">
        <v>18014</v>
      </c>
      <c r="X1308" s="73">
        <v>42943</v>
      </c>
      <c r="Y1308" s="74" t="s">
        <v>68</v>
      </c>
      <c r="Z1308" s="74">
        <v>4600007093</v>
      </c>
      <c r="AA1308" s="75">
        <f t="shared" si="20"/>
        <v>1</v>
      </c>
      <c r="AB1308" s="70" t="s">
        <v>4530</v>
      </c>
      <c r="AC1308" s="70" t="s">
        <v>61</v>
      </c>
      <c r="AD1308" s="70" t="s">
        <v>4531</v>
      </c>
      <c r="AE1308" s="70" t="s">
        <v>4455</v>
      </c>
      <c r="AF1308" s="76" t="s">
        <v>4433</v>
      </c>
      <c r="AG1308" s="65" t="s">
        <v>3424</v>
      </c>
    </row>
    <row r="1309" spans="1:33" s="78" customFormat="1" ht="50.25" customHeight="1" x14ac:dyDescent="0.25">
      <c r="A1309" s="61" t="s">
        <v>4422</v>
      </c>
      <c r="B1309" s="62">
        <v>77101604</v>
      </c>
      <c r="C1309" s="63" t="s">
        <v>4532</v>
      </c>
      <c r="D1309" s="64">
        <v>42948</v>
      </c>
      <c r="E1309" s="65" t="s">
        <v>66</v>
      </c>
      <c r="F1309" s="66" t="s">
        <v>81</v>
      </c>
      <c r="G1309" s="65" t="s">
        <v>241</v>
      </c>
      <c r="H1309" s="67">
        <v>120000000</v>
      </c>
      <c r="I1309" s="67">
        <v>41882933</v>
      </c>
      <c r="J1309" s="66" t="s">
        <v>49</v>
      </c>
      <c r="K1309" s="66" t="s">
        <v>50</v>
      </c>
      <c r="L1309" s="62" t="s">
        <v>4424</v>
      </c>
      <c r="M1309" s="62" t="s">
        <v>52</v>
      </c>
      <c r="N1309" s="68" t="s">
        <v>4425</v>
      </c>
      <c r="O1309" s="69" t="s">
        <v>4426</v>
      </c>
      <c r="P1309" s="65" t="s">
        <v>4450</v>
      </c>
      <c r="Q1309" s="65" t="s">
        <v>4451</v>
      </c>
      <c r="R1309" s="65" t="s">
        <v>4452</v>
      </c>
      <c r="S1309" s="65" t="s">
        <v>4453</v>
      </c>
      <c r="T1309" s="65">
        <v>34020204</v>
      </c>
      <c r="U1309" s="70" t="s">
        <v>4454</v>
      </c>
      <c r="V1309" s="71">
        <v>7209</v>
      </c>
      <c r="W1309" s="72">
        <v>18015</v>
      </c>
      <c r="X1309" s="73">
        <v>42943</v>
      </c>
      <c r="Y1309" s="74" t="s">
        <v>68</v>
      </c>
      <c r="Z1309" s="74">
        <v>4600007095</v>
      </c>
      <c r="AA1309" s="75">
        <f t="shared" si="20"/>
        <v>1</v>
      </c>
      <c r="AB1309" s="70" t="s">
        <v>4533</v>
      </c>
      <c r="AC1309" s="70" t="s">
        <v>61</v>
      </c>
      <c r="AD1309" s="70" t="s">
        <v>4534</v>
      </c>
      <c r="AE1309" s="70" t="s">
        <v>4455</v>
      </c>
      <c r="AF1309" s="76" t="s">
        <v>4433</v>
      </c>
      <c r="AG1309" s="65" t="s">
        <v>3424</v>
      </c>
    </row>
    <row r="1310" spans="1:33" s="78" customFormat="1" ht="50.25" customHeight="1" x14ac:dyDescent="0.25">
      <c r="A1310" s="61" t="s">
        <v>4422</v>
      </c>
      <c r="B1310" s="62">
        <v>77101604</v>
      </c>
      <c r="C1310" s="63" t="s">
        <v>4535</v>
      </c>
      <c r="D1310" s="64">
        <v>42948</v>
      </c>
      <c r="E1310" s="65" t="s">
        <v>66</v>
      </c>
      <c r="F1310" s="66" t="s">
        <v>81</v>
      </c>
      <c r="G1310" s="65" t="s">
        <v>241</v>
      </c>
      <c r="H1310" s="67">
        <v>60000000</v>
      </c>
      <c r="I1310" s="67">
        <v>18015041</v>
      </c>
      <c r="J1310" s="66" t="s">
        <v>49</v>
      </c>
      <c r="K1310" s="66" t="s">
        <v>50</v>
      </c>
      <c r="L1310" s="62" t="s">
        <v>4424</v>
      </c>
      <c r="M1310" s="62" t="s">
        <v>52</v>
      </c>
      <c r="N1310" s="68" t="s">
        <v>4425</v>
      </c>
      <c r="O1310" s="69" t="s">
        <v>4426</v>
      </c>
      <c r="P1310" s="65" t="s">
        <v>4450</v>
      </c>
      <c r="Q1310" s="65" t="s">
        <v>4451</v>
      </c>
      <c r="R1310" s="65" t="s">
        <v>4452</v>
      </c>
      <c r="S1310" s="65" t="s">
        <v>4453</v>
      </c>
      <c r="T1310" s="65">
        <v>34020204</v>
      </c>
      <c r="U1310" s="70" t="s">
        <v>4454</v>
      </c>
      <c r="V1310" s="71">
        <v>7210</v>
      </c>
      <c r="W1310" s="72">
        <v>18016</v>
      </c>
      <c r="X1310" s="73">
        <v>42943</v>
      </c>
      <c r="Y1310" s="74" t="s">
        <v>68</v>
      </c>
      <c r="Z1310" s="74">
        <v>4600007096</v>
      </c>
      <c r="AA1310" s="75">
        <f t="shared" si="20"/>
        <v>1</v>
      </c>
      <c r="AB1310" s="70" t="s">
        <v>4536</v>
      </c>
      <c r="AC1310" s="70" t="s">
        <v>61</v>
      </c>
      <c r="AD1310" s="70" t="s">
        <v>4537</v>
      </c>
      <c r="AE1310" s="70" t="s">
        <v>4455</v>
      </c>
      <c r="AF1310" s="76" t="s">
        <v>4433</v>
      </c>
      <c r="AG1310" s="65" t="s">
        <v>3424</v>
      </c>
    </row>
    <row r="1311" spans="1:33" s="78" customFormat="1" ht="50.25" customHeight="1" x14ac:dyDescent="0.25">
      <c r="A1311" s="61" t="s">
        <v>4422</v>
      </c>
      <c r="B1311" s="62">
        <v>77101604</v>
      </c>
      <c r="C1311" s="63" t="s">
        <v>4538</v>
      </c>
      <c r="D1311" s="64">
        <v>42948</v>
      </c>
      <c r="E1311" s="65" t="s">
        <v>66</v>
      </c>
      <c r="F1311" s="66" t="s">
        <v>81</v>
      </c>
      <c r="G1311" s="65" t="s">
        <v>241</v>
      </c>
      <c r="H1311" s="67">
        <v>90000000</v>
      </c>
      <c r="I1311" s="67">
        <v>29213580</v>
      </c>
      <c r="J1311" s="66" t="s">
        <v>49</v>
      </c>
      <c r="K1311" s="66" t="s">
        <v>50</v>
      </c>
      <c r="L1311" s="62" t="s">
        <v>4424</v>
      </c>
      <c r="M1311" s="62" t="s">
        <v>52</v>
      </c>
      <c r="N1311" s="68" t="s">
        <v>4425</v>
      </c>
      <c r="O1311" s="69" t="s">
        <v>4426</v>
      </c>
      <c r="P1311" s="65" t="s">
        <v>4450</v>
      </c>
      <c r="Q1311" s="65" t="s">
        <v>4451</v>
      </c>
      <c r="R1311" s="65" t="s">
        <v>4452</v>
      </c>
      <c r="S1311" s="65" t="s">
        <v>4453</v>
      </c>
      <c r="T1311" s="65">
        <v>34020204</v>
      </c>
      <c r="U1311" s="70" t="s">
        <v>4454</v>
      </c>
      <c r="V1311" s="71">
        <v>7211</v>
      </c>
      <c r="W1311" s="72">
        <v>18017</v>
      </c>
      <c r="X1311" s="73">
        <v>42943</v>
      </c>
      <c r="Y1311" s="74" t="s">
        <v>68</v>
      </c>
      <c r="Z1311" s="74">
        <v>4600007097</v>
      </c>
      <c r="AA1311" s="75">
        <f t="shared" si="20"/>
        <v>1</v>
      </c>
      <c r="AB1311" s="70" t="s">
        <v>4539</v>
      </c>
      <c r="AC1311" s="70" t="s">
        <v>61</v>
      </c>
      <c r="AD1311" s="70" t="s">
        <v>4540</v>
      </c>
      <c r="AE1311" s="70" t="s">
        <v>4455</v>
      </c>
      <c r="AF1311" s="76" t="s">
        <v>4433</v>
      </c>
      <c r="AG1311" s="65" t="s">
        <v>3424</v>
      </c>
    </row>
    <row r="1312" spans="1:33" s="78" customFormat="1" ht="50.25" customHeight="1" x14ac:dyDescent="0.25">
      <c r="A1312" s="61" t="s">
        <v>4422</v>
      </c>
      <c r="B1312" s="62">
        <v>77101604</v>
      </c>
      <c r="C1312" s="63" t="s">
        <v>4541</v>
      </c>
      <c r="D1312" s="64">
        <v>42948</v>
      </c>
      <c r="E1312" s="65" t="s">
        <v>66</v>
      </c>
      <c r="F1312" s="66" t="s">
        <v>81</v>
      </c>
      <c r="G1312" s="65" t="s">
        <v>241</v>
      </c>
      <c r="H1312" s="67">
        <v>120000000</v>
      </c>
      <c r="I1312" s="67">
        <v>41385905</v>
      </c>
      <c r="J1312" s="66" t="s">
        <v>49</v>
      </c>
      <c r="K1312" s="66" t="s">
        <v>50</v>
      </c>
      <c r="L1312" s="62" t="s">
        <v>4424</v>
      </c>
      <c r="M1312" s="62" t="s">
        <v>52</v>
      </c>
      <c r="N1312" s="68" t="s">
        <v>4425</v>
      </c>
      <c r="O1312" s="69" t="s">
        <v>4426</v>
      </c>
      <c r="P1312" s="65" t="s">
        <v>4450</v>
      </c>
      <c r="Q1312" s="65" t="s">
        <v>4451</v>
      </c>
      <c r="R1312" s="65" t="s">
        <v>4452</v>
      </c>
      <c r="S1312" s="65" t="s">
        <v>4453</v>
      </c>
      <c r="T1312" s="65">
        <v>34020204</v>
      </c>
      <c r="U1312" s="70" t="s">
        <v>4454</v>
      </c>
      <c r="V1312" s="71">
        <v>7212</v>
      </c>
      <c r="W1312" s="72">
        <v>18018</v>
      </c>
      <c r="X1312" s="73">
        <v>42943</v>
      </c>
      <c r="Y1312" s="74" t="s">
        <v>68</v>
      </c>
      <c r="Z1312" s="74">
        <v>4600007098</v>
      </c>
      <c r="AA1312" s="75">
        <f t="shared" si="20"/>
        <v>1</v>
      </c>
      <c r="AB1312" s="70" t="s">
        <v>4542</v>
      </c>
      <c r="AC1312" s="70" t="s">
        <v>61</v>
      </c>
      <c r="AD1312" s="70" t="s">
        <v>4543</v>
      </c>
      <c r="AE1312" s="70" t="s">
        <v>4455</v>
      </c>
      <c r="AF1312" s="76" t="s">
        <v>4433</v>
      </c>
      <c r="AG1312" s="65" t="s">
        <v>3424</v>
      </c>
    </row>
    <row r="1313" spans="1:33" s="78" customFormat="1" ht="50.25" customHeight="1" x14ac:dyDescent="0.25">
      <c r="A1313" s="61" t="s">
        <v>4422</v>
      </c>
      <c r="B1313" s="62">
        <v>77101604</v>
      </c>
      <c r="C1313" s="63" t="s">
        <v>4544</v>
      </c>
      <c r="D1313" s="64">
        <v>42948</v>
      </c>
      <c r="E1313" s="65" t="s">
        <v>66</v>
      </c>
      <c r="F1313" s="66" t="s">
        <v>81</v>
      </c>
      <c r="G1313" s="65" t="s">
        <v>241</v>
      </c>
      <c r="H1313" s="67">
        <v>80000000</v>
      </c>
      <c r="I1313" s="67">
        <v>17041255</v>
      </c>
      <c r="J1313" s="66" t="s">
        <v>49</v>
      </c>
      <c r="K1313" s="66" t="s">
        <v>50</v>
      </c>
      <c r="L1313" s="62" t="s">
        <v>4424</v>
      </c>
      <c r="M1313" s="62" t="s">
        <v>52</v>
      </c>
      <c r="N1313" s="68" t="s">
        <v>4425</v>
      </c>
      <c r="O1313" s="69" t="s">
        <v>4426</v>
      </c>
      <c r="P1313" s="65" t="s">
        <v>4450</v>
      </c>
      <c r="Q1313" s="65" t="s">
        <v>4451</v>
      </c>
      <c r="R1313" s="65" t="s">
        <v>4452</v>
      </c>
      <c r="S1313" s="65" t="s">
        <v>4453</v>
      </c>
      <c r="T1313" s="65">
        <v>34020204</v>
      </c>
      <c r="U1313" s="70" t="s">
        <v>4454</v>
      </c>
      <c r="V1313" s="71">
        <v>7213</v>
      </c>
      <c r="W1313" s="72">
        <v>18019</v>
      </c>
      <c r="X1313" s="73">
        <v>42943</v>
      </c>
      <c r="Y1313" s="74" t="s">
        <v>68</v>
      </c>
      <c r="Z1313" s="74">
        <v>4600007099</v>
      </c>
      <c r="AA1313" s="75">
        <f t="shared" si="20"/>
        <v>1</v>
      </c>
      <c r="AB1313" s="70" t="s">
        <v>4545</v>
      </c>
      <c r="AC1313" s="70" t="s">
        <v>61</v>
      </c>
      <c r="AD1313" s="70" t="s">
        <v>4546</v>
      </c>
      <c r="AE1313" s="70" t="s">
        <v>4455</v>
      </c>
      <c r="AF1313" s="76" t="s">
        <v>4433</v>
      </c>
      <c r="AG1313" s="65" t="s">
        <v>3424</v>
      </c>
    </row>
    <row r="1314" spans="1:33" s="78" customFormat="1" ht="50.25" customHeight="1" x14ac:dyDescent="0.25">
      <c r="A1314" s="61" t="s">
        <v>4422</v>
      </c>
      <c r="B1314" s="62">
        <v>77101604</v>
      </c>
      <c r="C1314" s="63" t="s">
        <v>4547</v>
      </c>
      <c r="D1314" s="64">
        <v>42948</v>
      </c>
      <c r="E1314" s="65" t="s">
        <v>66</v>
      </c>
      <c r="F1314" s="66" t="s">
        <v>81</v>
      </c>
      <c r="G1314" s="65" t="s">
        <v>241</v>
      </c>
      <c r="H1314" s="67">
        <v>60000000</v>
      </c>
      <c r="I1314" s="67">
        <v>18015041</v>
      </c>
      <c r="J1314" s="66" t="s">
        <v>49</v>
      </c>
      <c r="K1314" s="66" t="s">
        <v>50</v>
      </c>
      <c r="L1314" s="62" t="s">
        <v>4424</v>
      </c>
      <c r="M1314" s="62" t="s">
        <v>52</v>
      </c>
      <c r="N1314" s="68" t="s">
        <v>4425</v>
      </c>
      <c r="O1314" s="69" t="s">
        <v>4426</v>
      </c>
      <c r="P1314" s="65" t="s">
        <v>4450</v>
      </c>
      <c r="Q1314" s="65" t="s">
        <v>4451</v>
      </c>
      <c r="R1314" s="65" t="s">
        <v>4452</v>
      </c>
      <c r="S1314" s="65" t="s">
        <v>4453</v>
      </c>
      <c r="T1314" s="65">
        <v>34020204</v>
      </c>
      <c r="U1314" s="70" t="s">
        <v>4454</v>
      </c>
      <c r="V1314" s="71">
        <v>7214</v>
      </c>
      <c r="W1314" s="72">
        <v>18020</v>
      </c>
      <c r="X1314" s="73">
        <v>42943</v>
      </c>
      <c r="Y1314" s="74" t="s">
        <v>68</v>
      </c>
      <c r="Z1314" s="74">
        <v>4600007100</v>
      </c>
      <c r="AA1314" s="75">
        <f t="shared" si="20"/>
        <v>1</v>
      </c>
      <c r="AB1314" s="70" t="s">
        <v>4548</v>
      </c>
      <c r="AC1314" s="70" t="s">
        <v>61</v>
      </c>
      <c r="AD1314" s="70" t="s">
        <v>4549</v>
      </c>
      <c r="AE1314" s="70" t="s">
        <v>4455</v>
      </c>
      <c r="AF1314" s="76" t="s">
        <v>4433</v>
      </c>
      <c r="AG1314" s="65" t="s">
        <v>3424</v>
      </c>
    </row>
    <row r="1315" spans="1:33" s="78" customFormat="1" ht="50.25" customHeight="1" x14ac:dyDescent="0.25">
      <c r="A1315" s="61" t="s">
        <v>4422</v>
      </c>
      <c r="B1315" s="62">
        <v>77101604</v>
      </c>
      <c r="C1315" s="63" t="s">
        <v>4550</v>
      </c>
      <c r="D1315" s="64">
        <v>42948</v>
      </c>
      <c r="E1315" s="65" t="s">
        <v>66</v>
      </c>
      <c r="F1315" s="66" t="s">
        <v>81</v>
      </c>
      <c r="G1315" s="65" t="s">
        <v>241</v>
      </c>
      <c r="H1315" s="67">
        <v>80000000</v>
      </c>
      <c r="I1315" s="67">
        <v>17041255</v>
      </c>
      <c r="J1315" s="66" t="s">
        <v>49</v>
      </c>
      <c r="K1315" s="66" t="s">
        <v>50</v>
      </c>
      <c r="L1315" s="62" t="s">
        <v>4424</v>
      </c>
      <c r="M1315" s="62" t="s">
        <v>52</v>
      </c>
      <c r="N1315" s="68" t="s">
        <v>4425</v>
      </c>
      <c r="O1315" s="69" t="s">
        <v>4426</v>
      </c>
      <c r="P1315" s="65" t="s">
        <v>4450</v>
      </c>
      <c r="Q1315" s="65" t="s">
        <v>4451</v>
      </c>
      <c r="R1315" s="65" t="s">
        <v>4452</v>
      </c>
      <c r="S1315" s="65" t="s">
        <v>4453</v>
      </c>
      <c r="T1315" s="65">
        <v>34020204</v>
      </c>
      <c r="U1315" s="70" t="s">
        <v>4454</v>
      </c>
      <c r="V1315" s="71">
        <v>7215</v>
      </c>
      <c r="W1315" s="72">
        <v>18021</v>
      </c>
      <c r="X1315" s="73">
        <v>42943</v>
      </c>
      <c r="Y1315" s="74" t="s">
        <v>68</v>
      </c>
      <c r="Z1315" s="74">
        <v>4600007101</v>
      </c>
      <c r="AA1315" s="75">
        <f t="shared" si="20"/>
        <v>1</v>
      </c>
      <c r="AB1315" s="70" t="s">
        <v>4551</v>
      </c>
      <c r="AC1315" s="70" t="s">
        <v>61</v>
      </c>
      <c r="AD1315" s="70" t="s">
        <v>4552</v>
      </c>
      <c r="AE1315" s="70" t="s">
        <v>4455</v>
      </c>
      <c r="AF1315" s="76" t="s">
        <v>4433</v>
      </c>
      <c r="AG1315" s="65" t="s">
        <v>3424</v>
      </c>
    </row>
    <row r="1316" spans="1:33" s="78" customFormat="1" ht="50.25" customHeight="1" x14ac:dyDescent="0.25">
      <c r="A1316" s="61" t="s">
        <v>4422</v>
      </c>
      <c r="B1316" s="62">
        <v>77101604</v>
      </c>
      <c r="C1316" s="63" t="s">
        <v>4553</v>
      </c>
      <c r="D1316" s="64">
        <v>42948</v>
      </c>
      <c r="E1316" s="65" t="s">
        <v>66</v>
      </c>
      <c r="F1316" s="66" t="s">
        <v>81</v>
      </c>
      <c r="G1316" s="65" t="s">
        <v>241</v>
      </c>
      <c r="H1316" s="67">
        <v>210000000</v>
      </c>
      <c r="I1316" s="67">
        <v>77243515</v>
      </c>
      <c r="J1316" s="66" t="s">
        <v>49</v>
      </c>
      <c r="K1316" s="66" t="s">
        <v>50</v>
      </c>
      <c r="L1316" s="62" t="s">
        <v>4424</v>
      </c>
      <c r="M1316" s="62" t="s">
        <v>52</v>
      </c>
      <c r="N1316" s="68" t="s">
        <v>4425</v>
      </c>
      <c r="O1316" s="69" t="s">
        <v>4426</v>
      </c>
      <c r="P1316" s="65" t="s">
        <v>4450</v>
      </c>
      <c r="Q1316" s="65" t="s">
        <v>4451</v>
      </c>
      <c r="R1316" s="65" t="s">
        <v>4452</v>
      </c>
      <c r="S1316" s="65" t="s">
        <v>4453</v>
      </c>
      <c r="T1316" s="65">
        <v>34020204</v>
      </c>
      <c r="U1316" s="70" t="s">
        <v>4454</v>
      </c>
      <c r="V1316" s="71">
        <v>7216</v>
      </c>
      <c r="W1316" s="72">
        <v>18022</v>
      </c>
      <c r="X1316" s="73">
        <v>42943</v>
      </c>
      <c r="Y1316" s="74" t="s">
        <v>68</v>
      </c>
      <c r="Z1316" s="74">
        <v>4600007102</v>
      </c>
      <c r="AA1316" s="75">
        <f t="shared" si="20"/>
        <v>1</v>
      </c>
      <c r="AB1316" s="70" t="s">
        <v>4554</v>
      </c>
      <c r="AC1316" s="70" t="s">
        <v>61</v>
      </c>
      <c r="AD1316" s="70" t="s">
        <v>4555</v>
      </c>
      <c r="AE1316" s="70" t="s">
        <v>4474</v>
      </c>
      <c r="AF1316" s="76" t="s">
        <v>4433</v>
      </c>
      <c r="AG1316" s="65" t="s">
        <v>3424</v>
      </c>
    </row>
    <row r="1317" spans="1:33" s="78" customFormat="1" ht="50.25" customHeight="1" x14ac:dyDescent="0.25">
      <c r="A1317" s="61" t="s">
        <v>4422</v>
      </c>
      <c r="B1317" s="62">
        <v>77101604</v>
      </c>
      <c r="C1317" s="63" t="s">
        <v>4556</v>
      </c>
      <c r="D1317" s="64">
        <v>42948</v>
      </c>
      <c r="E1317" s="65" t="s">
        <v>66</v>
      </c>
      <c r="F1317" s="66" t="s">
        <v>81</v>
      </c>
      <c r="G1317" s="65" t="s">
        <v>241</v>
      </c>
      <c r="H1317" s="67">
        <v>120000000</v>
      </c>
      <c r="I1317" s="67">
        <v>41740925</v>
      </c>
      <c r="J1317" s="66" t="s">
        <v>49</v>
      </c>
      <c r="K1317" s="66" t="s">
        <v>50</v>
      </c>
      <c r="L1317" s="62" t="s">
        <v>4424</v>
      </c>
      <c r="M1317" s="62" t="s">
        <v>52</v>
      </c>
      <c r="N1317" s="68" t="s">
        <v>4425</v>
      </c>
      <c r="O1317" s="69" t="s">
        <v>4426</v>
      </c>
      <c r="P1317" s="65" t="s">
        <v>4450</v>
      </c>
      <c r="Q1317" s="65" t="s">
        <v>4451</v>
      </c>
      <c r="R1317" s="65" t="s">
        <v>4452</v>
      </c>
      <c r="S1317" s="65" t="s">
        <v>4453</v>
      </c>
      <c r="T1317" s="65">
        <v>34020204</v>
      </c>
      <c r="U1317" s="70" t="s">
        <v>4454</v>
      </c>
      <c r="V1317" s="71">
        <v>7217</v>
      </c>
      <c r="W1317" s="72">
        <v>18023</v>
      </c>
      <c r="X1317" s="73">
        <v>42943</v>
      </c>
      <c r="Y1317" s="74" t="s">
        <v>68</v>
      </c>
      <c r="Z1317" s="74">
        <v>4600007103</v>
      </c>
      <c r="AA1317" s="75">
        <f t="shared" si="20"/>
        <v>1</v>
      </c>
      <c r="AB1317" s="70" t="s">
        <v>4557</v>
      </c>
      <c r="AC1317" s="70" t="s">
        <v>61</v>
      </c>
      <c r="AD1317" s="70" t="s">
        <v>4558</v>
      </c>
      <c r="AE1317" s="70" t="s">
        <v>4474</v>
      </c>
      <c r="AF1317" s="76" t="s">
        <v>4433</v>
      </c>
      <c r="AG1317" s="65" t="s">
        <v>3424</v>
      </c>
    </row>
    <row r="1318" spans="1:33" s="78" customFormat="1" ht="50.25" customHeight="1" x14ac:dyDescent="0.25">
      <c r="A1318" s="61" t="s">
        <v>4422</v>
      </c>
      <c r="B1318" s="62">
        <v>77101604</v>
      </c>
      <c r="C1318" s="63" t="s">
        <v>4559</v>
      </c>
      <c r="D1318" s="64">
        <v>42948</v>
      </c>
      <c r="E1318" s="65" t="s">
        <v>66</v>
      </c>
      <c r="F1318" s="66" t="s">
        <v>81</v>
      </c>
      <c r="G1318" s="65" t="s">
        <v>241</v>
      </c>
      <c r="H1318" s="67">
        <v>180000000</v>
      </c>
      <c r="I1318" s="67">
        <v>65243662</v>
      </c>
      <c r="J1318" s="66" t="s">
        <v>49</v>
      </c>
      <c r="K1318" s="66" t="s">
        <v>50</v>
      </c>
      <c r="L1318" s="62" t="s">
        <v>4424</v>
      </c>
      <c r="M1318" s="62" t="s">
        <v>52</v>
      </c>
      <c r="N1318" s="68" t="s">
        <v>4425</v>
      </c>
      <c r="O1318" s="69" t="s">
        <v>4426</v>
      </c>
      <c r="P1318" s="65" t="s">
        <v>4450</v>
      </c>
      <c r="Q1318" s="65" t="s">
        <v>4451</v>
      </c>
      <c r="R1318" s="65" t="s">
        <v>4452</v>
      </c>
      <c r="S1318" s="65" t="s">
        <v>4453</v>
      </c>
      <c r="T1318" s="65">
        <v>34020204</v>
      </c>
      <c r="U1318" s="70" t="s">
        <v>4454</v>
      </c>
      <c r="V1318" s="71">
        <v>7218</v>
      </c>
      <c r="W1318" s="72">
        <v>18024</v>
      </c>
      <c r="X1318" s="73">
        <v>42943</v>
      </c>
      <c r="Y1318" s="74" t="s">
        <v>68</v>
      </c>
      <c r="Z1318" s="74">
        <v>4600007104</v>
      </c>
      <c r="AA1318" s="75">
        <f t="shared" si="20"/>
        <v>1</v>
      </c>
      <c r="AB1318" s="70" t="s">
        <v>4560</v>
      </c>
      <c r="AC1318" s="70" t="s">
        <v>61</v>
      </c>
      <c r="AD1318" s="70" t="s">
        <v>4561</v>
      </c>
      <c r="AE1318" s="70" t="s">
        <v>4474</v>
      </c>
      <c r="AF1318" s="76" t="s">
        <v>4433</v>
      </c>
      <c r="AG1318" s="65" t="s">
        <v>3424</v>
      </c>
    </row>
    <row r="1319" spans="1:33" s="78" customFormat="1" ht="50.25" customHeight="1" x14ac:dyDescent="0.25">
      <c r="A1319" s="61" t="s">
        <v>4422</v>
      </c>
      <c r="B1319" s="62">
        <v>77101604</v>
      </c>
      <c r="C1319" s="63" t="s">
        <v>4562</v>
      </c>
      <c r="D1319" s="64">
        <v>42948</v>
      </c>
      <c r="E1319" s="65" t="s">
        <v>66</v>
      </c>
      <c r="F1319" s="66" t="s">
        <v>81</v>
      </c>
      <c r="G1319" s="65" t="s">
        <v>241</v>
      </c>
      <c r="H1319" s="67">
        <v>68000000</v>
      </c>
      <c r="I1319" s="67">
        <v>14748798</v>
      </c>
      <c r="J1319" s="66" t="s">
        <v>49</v>
      </c>
      <c r="K1319" s="66" t="s">
        <v>50</v>
      </c>
      <c r="L1319" s="62" t="s">
        <v>4424</v>
      </c>
      <c r="M1319" s="62" t="s">
        <v>52</v>
      </c>
      <c r="N1319" s="68" t="s">
        <v>4425</v>
      </c>
      <c r="O1319" s="69" t="s">
        <v>4426</v>
      </c>
      <c r="P1319" s="65" t="s">
        <v>4450</v>
      </c>
      <c r="Q1319" s="65" t="s">
        <v>4451</v>
      </c>
      <c r="R1319" s="65" t="s">
        <v>4452</v>
      </c>
      <c r="S1319" s="65" t="s">
        <v>4453</v>
      </c>
      <c r="T1319" s="65">
        <v>34020204</v>
      </c>
      <c r="U1319" s="70" t="s">
        <v>4454</v>
      </c>
      <c r="V1319" s="71">
        <v>7219</v>
      </c>
      <c r="W1319" s="72">
        <v>18025</v>
      </c>
      <c r="X1319" s="73">
        <v>42943</v>
      </c>
      <c r="Y1319" s="74" t="s">
        <v>68</v>
      </c>
      <c r="Z1319" s="74">
        <v>4600007105</v>
      </c>
      <c r="AA1319" s="75">
        <f t="shared" si="20"/>
        <v>1</v>
      </c>
      <c r="AB1319" s="70" t="s">
        <v>4563</v>
      </c>
      <c r="AC1319" s="70" t="s">
        <v>61</v>
      </c>
      <c r="AD1319" s="70" t="s">
        <v>4564</v>
      </c>
      <c r="AE1319" s="70" t="s">
        <v>4455</v>
      </c>
      <c r="AF1319" s="76" t="s">
        <v>4433</v>
      </c>
      <c r="AG1319" s="65" t="s">
        <v>3424</v>
      </c>
    </row>
    <row r="1320" spans="1:33" s="78" customFormat="1" ht="50.25" customHeight="1" x14ac:dyDescent="0.25">
      <c r="A1320" s="61" t="s">
        <v>4422</v>
      </c>
      <c r="B1320" s="62">
        <v>77101604</v>
      </c>
      <c r="C1320" s="63" t="s">
        <v>4565</v>
      </c>
      <c r="D1320" s="64">
        <v>42948</v>
      </c>
      <c r="E1320" s="65" t="s">
        <v>66</v>
      </c>
      <c r="F1320" s="66" t="s">
        <v>81</v>
      </c>
      <c r="G1320" s="65" t="s">
        <v>241</v>
      </c>
      <c r="H1320" s="67">
        <v>60000000</v>
      </c>
      <c r="I1320" s="67">
        <v>18501934</v>
      </c>
      <c r="J1320" s="66" t="s">
        <v>49</v>
      </c>
      <c r="K1320" s="66" t="s">
        <v>50</v>
      </c>
      <c r="L1320" s="62" t="s">
        <v>4424</v>
      </c>
      <c r="M1320" s="62" t="s">
        <v>52</v>
      </c>
      <c r="N1320" s="68" t="s">
        <v>4425</v>
      </c>
      <c r="O1320" s="69" t="s">
        <v>4426</v>
      </c>
      <c r="P1320" s="65" t="s">
        <v>4450</v>
      </c>
      <c r="Q1320" s="65" t="s">
        <v>4451</v>
      </c>
      <c r="R1320" s="65" t="s">
        <v>4452</v>
      </c>
      <c r="S1320" s="65" t="s">
        <v>4453</v>
      </c>
      <c r="T1320" s="65">
        <v>34020204</v>
      </c>
      <c r="U1320" s="70" t="s">
        <v>4454</v>
      </c>
      <c r="V1320" s="71">
        <v>7220</v>
      </c>
      <c r="W1320" s="72">
        <v>18026</v>
      </c>
      <c r="X1320" s="73">
        <v>42943</v>
      </c>
      <c r="Y1320" s="74" t="s">
        <v>68</v>
      </c>
      <c r="Z1320" s="74">
        <v>4600007106</v>
      </c>
      <c r="AA1320" s="75">
        <f t="shared" si="20"/>
        <v>1</v>
      </c>
      <c r="AB1320" s="70" t="s">
        <v>4566</v>
      </c>
      <c r="AC1320" s="70" t="s">
        <v>61</v>
      </c>
      <c r="AD1320" s="70" t="s">
        <v>4567</v>
      </c>
      <c r="AE1320" s="70" t="s">
        <v>4474</v>
      </c>
      <c r="AF1320" s="76" t="s">
        <v>4433</v>
      </c>
      <c r="AG1320" s="65" t="s">
        <v>3424</v>
      </c>
    </row>
    <row r="1321" spans="1:33" s="78" customFormat="1" ht="50.25" customHeight="1" x14ac:dyDescent="0.25">
      <c r="A1321" s="61" t="s">
        <v>4422</v>
      </c>
      <c r="B1321" s="62">
        <v>77101604</v>
      </c>
      <c r="C1321" s="63" t="s">
        <v>4568</v>
      </c>
      <c r="D1321" s="64">
        <v>42948</v>
      </c>
      <c r="E1321" s="65" t="s">
        <v>66</v>
      </c>
      <c r="F1321" s="66" t="s">
        <v>81</v>
      </c>
      <c r="G1321" s="65" t="s">
        <v>241</v>
      </c>
      <c r="H1321" s="67">
        <v>216000000</v>
      </c>
      <c r="I1321" s="67">
        <v>77902880</v>
      </c>
      <c r="J1321" s="66" t="s">
        <v>49</v>
      </c>
      <c r="K1321" s="66" t="s">
        <v>50</v>
      </c>
      <c r="L1321" s="62" t="s">
        <v>4424</v>
      </c>
      <c r="M1321" s="62" t="s">
        <v>52</v>
      </c>
      <c r="N1321" s="68" t="s">
        <v>4425</v>
      </c>
      <c r="O1321" s="69" t="s">
        <v>4426</v>
      </c>
      <c r="P1321" s="65" t="s">
        <v>4450</v>
      </c>
      <c r="Q1321" s="65" t="s">
        <v>4451</v>
      </c>
      <c r="R1321" s="65" t="s">
        <v>4452</v>
      </c>
      <c r="S1321" s="65" t="s">
        <v>4453</v>
      </c>
      <c r="T1321" s="65">
        <v>34020204</v>
      </c>
      <c r="U1321" s="70" t="s">
        <v>4454</v>
      </c>
      <c r="V1321" s="71">
        <v>7221</v>
      </c>
      <c r="W1321" s="72">
        <v>18027</v>
      </c>
      <c r="X1321" s="73">
        <v>42943</v>
      </c>
      <c r="Y1321" s="74" t="s">
        <v>68</v>
      </c>
      <c r="Z1321" s="74">
        <v>460007107</v>
      </c>
      <c r="AA1321" s="75">
        <f t="shared" si="20"/>
        <v>1</v>
      </c>
      <c r="AB1321" s="70" t="s">
        <v>4569</v>
      </c>
      <c r="AC1321" s="70" t="s">
        <v>61</v>
      </c>
      <c r="AD1321" s="70" t="s">
        <v>4570</v>
      </c>
      <c r="AE1321" s="70" t="s">
        <v>4455</v>
      </c>
      <c r="AF1321" s="76" t="s">
        <v>4433</v>
      </c>
      <c r="AG1321" s="65" t="s">
        <v>3424</v>
      </c>
    </row>
    <row r="1322" spans="1:33" s="78" customFormat="1" ht="50.25" customHeight="1" x14ac:dyDescent="0.25">
      <c r="A1322" s="61" t="s">
        <v>4422</v>
      </c>
      <c r="B1322" s="62">
        <v>77101604</v>
      </c>
      <c r="C1322" s="63" t="s">
        <v>4571</v>
      </c>
      <c r="D1322" s="64">
        <v>42948</v>
      </c>
      <c r="E1322" s="65" t="s">
        <v>66</v>
      </c>
      <c r="F1322" s="66" t="s">
        <v>81</v>
      </c>
      <c r="G1322" s="65" t="s">
        <v>241</v>
      </c>
      <c r="H1322" s="67">
        <v>104000000</v>
      </c>
      <c r="I1322" s="67">
        <v>24344650</v>
      </c>
      <c r="J1322" s="66" t="s">
        <v>49</v>
      </c>
      <c r="K1322" s="66" t="s">
        <v>50</v>
      </c>
      <c r="L1322" s="62" t="s">
        <v>4424</v>
      </c>
      <c r="M1322" s="62" t="s">
        <v>52</v>
      </c>
      <c r="N1322" s="68" t="s">
        <v>4425</v>
      </c>
      <c r="O1322" s="69" t="s">
        <v>4426</v>
      </c>
      <c r="P1322" s="65" t="s">
        <v>4450</v>
      </c>
      <c r="Q1322" s="65" t="s">
        <v>4451</v>
      </c>
      <c r="R1322" s="65" t="s">
        <v>4452</v>
      </c>
      <c r="S1322" s="65" t="s">
        <v>4453</v>
      </c>
      <c r="T1322" s="65">
        <v>34020204</v>
      </c>
      <c r="U1322" s="70" t="s">
        <v>4454</v>
      </c>
      <c r="V1322" s="71">
        <v>7222</v>
      </c>
      <c r="W1322" s="72">
        <v>18028</v>
      </c>
      <c r="X1322" s="73">
        <v>42943</v>
      </c>
      <c r="Y1322" s="74" t="s">
        <v>68</v>
      </c>
      <c r="Z1322" s="74">
        <v>460007108</v>
      </c>
      <c r="AA1322" s="75">
        <f t="shared" si="20"/>
        <v>1</v>
      </c>
      <c r="AB1322" s="70" t="s">
        <v>4572</v>
      </c>
      <c r="AC1322" s="70" t="s">
        <v>61</v>
      </c>
      <c r="AD1322" s="70" t="s">
        <v>4573</v>
      </c>
      <c r="AE1322" s="70" t="s">
        <v>4474</v>
      </c>
      <c r="AF1322" s="76" t="s">
        <v>4433</v>
      </c>
      <c r="AG1322" s="65" t="s">
        <v>3424</v>
      </c>
    </row>
    <row r="1323" spans="1:33" s="78" customFormat="1" ht="50.25" customHeight="1" x14ac:dyDescent="0.25">
      <c r="A1323" s="61" t="s">
        <v>4422</v>
      </c>
      <c r="B1323" s="62">
        <v>77101604</v>
      </c>
      <c r="C1323" s="63" t="s">
        <v>4574</v>
      </c>
      <c r="D1323" s="64">
        <v>42948</v>
      </c>
      <c r="E1323" s="65" t="s">
        <v>66</v>
      </c>
      <c r="F1323" s="66" t="s">
        <v>81</v>
      </c>
      <c r="G1323" s="65" t="s">
        <v>241</v>
      </c>
      <c r="H1323" s="67">
        <v>67200000</v>
      </c>
      <c r="I1323" s="67">
        <v>13633004</v>
      </c>
      <c r="J1323" s="66" t="s">
        <v>49</v>
      </c>
      <c r="K1323" s="66" t="s">
        <v>50</v>
      </c>
      <c r="L1323" s="62" t="s">
        <v>4424</v>
      </c>
      <c r="M1323" s="62" t="s">
        <v>52</v>
      </c>
      <c r="N1323" s="68" t="s">
        <v>4425</v>
      </c>
      <c r="O1323" s="69" t="s">
        <v>4426</v>
      </c>
      <c r="P1323" s="65" t="s">
        <v>4450</v>
      </c>
      <c r="Q1323" s="65" t="s">
        <v>4451</v>
      </c>
      <c r="R1323" s="65" t="s">
        <v>4452</v>
      </c>
      <c r="S1323" s="65" t="s">
        <v>4453</v>
      </c>
      <c r="T1323" s="65">
        <v>34020204</v>
      </c>
      <c r="U1323" s="70" t="s">
        <v>4454</v>
      </c>
      <c r="V1323" s="71">
        <v>7223</v>
      </c>
      <c r="W1323" s="72">
        <v>18029</v>
      </c>
      <c r="X1323" s="73">
        <v>42943</v>
      </c>
      <c r="Y1323" s="74" t="s">
        <v>68</v>
      </c>
      <c r="Z1323" s="74">
        <v>460007109</v>
      </c>
      <c r="AA1323" s="75">
        <f t="shared" si="20"/>
        <v>1</v>
      </c>
      <c r="AB1323" s="70" t="s">
        <v>4575</v>
      </c>
      <c r="AC1323" s="70" t="s">
        <v>61</v>
      </c>
      <c r="AD1323" s="70" t="s">
        <v>4576</v>
      </c>
      <c r="AE1323" s="70" t="s">
        <v>4455</v>
      </c>
      <c r="AF1323" s="76" t="s">
        <v>4433</v>
      </c>
      <c r="AG1323" s="65" t="s">
        <v>3424</v>
      </c>
    </row>
    <row r="1324" spans="1:33" s="78" customFormat="1" ht="50.25" customHeight="1" x14ac:dyDescent="0.25">
      <c r="A1324" s="61" t="s">
        <v>4422</v>
      </c>
      <c r="B1324" s="62">
        <v>77101604</v>
      </c>
      <c r="C1324" s="63" t="s">
        <v>4577</v>
      </c>
      <c r="D1324" s="64">
        <v>42948</v>
      </c>
      <c r="E1324" s="65" t="s">
        <v>66</v>
      </c>
      <c r="F1324" s="66" t="s">
        <v>81</v>
      </c>
      <c r="G1324" s="65" t="s">
        <v>241</v>
      </c>
      <c r="H1324" s="67">
        <v>300000000</v>
      </c>
      <c r="I1324" s="67">
        <v>107286165</v>
      </c>
      <c r="J1324" s="66" t="s">
        <v>49</v>
      </c>
      <c r="K1324" s="66" t="s">
        <v>50</v>
      </c>
      <c r="L1324" s="62" t="s">
        <v>4424</v>
      </c>
      <c r="M1324" s="62" t="s">
        <v>52</v>
      </c>
      <c r="N1324" s="68" t="s">
        <v>4425</v>
      </c>
      <c r="O1324" s="69" t="s">
        <v>4426</v>
      </c>
      <c r="P1324" s="65" t="s">
        <v>4450</v>
      </c>
      <c r="Q1324" s="65" t="s">
        <v>4451</v>
      </c>
      <c r="R1324" s="65" t="s">
        <v>4452</v>
      </c>
      <c r="S1324" s="65" t="s">
        <v>4453</v>
      </c>
      <c r="T1324" s="65">
        <v>34020204</v>
      </c>
      <c r="U1324" s="70" t="s">
        <v>4454</v>
      </c>
      <c r="V1324" s="71">
        <v>7224</v>
      </c>
      <c r="W1324" s="72">
        <v>18030</v>
      </c>
      <c r="X1324" s="73">
        <v>42943</v>
      </c>
      <c r="Y1324" s="74" t="s">
        <v>68</v>
      </c>
      <c r="Z1324" s="74">
        <v>460007110</v>
      </c>
      <c r="AA1324" s="75">
        <f t="shared" si="20"/>
        <v>1</v>
      </c>
      <c r="AB1324" s="70" t="s">
        <v>4578</v>
      </c>
      <c r="AC1324" s="70" t="s">
        <v>61</v>
      </c>
      <c r="AD1324" s="70" t="s">
        <v>4579</v>
      </c>
      <c r="AE1324" s="70" t="s">
        <v>4455</v>
      </c>
      <c r="AF1324" s="76" t="s">
        <v>4433</v>
      </c>
      <c r="AG1324" s="65" t="s">
        <v>3424</v>
      </c>
    </row>
    <row r="1325" spans="1:33" s="78" customFormat="1" ht="50.25" customHeight="1" x14ac:dyDescent="0.25">
      <c r="A1325" s="61" t="s">
        <v>4422</v>
      </c>
      <c r="B1325" s="62">
        <v>77101604</v>
      </c>
      <c r="C1325" s="63" t="s">
        <v>4580</v>
      </c>
      <c r="D1325" s="64">
        <v>42948</v>
      </c>
      <c r="E1325" s="65" t="s">
        <v>66</v>
      </c>
      <c r="F1325" s="66" t="s">
        <v>81</v>
      </c>
      <c r="G1325" s="65" t="s">
        <v>241</v>
      </c>
      <c r="H1325" s="67">
        <v>80000000</v>
      </c>
      <c r="I1325" s="67">
        <v>17041255</v>
      </c>
      <c r="J1325" s="66" t="s">
        <v>49</v>
      </c>
      <c r="K1325" s="66" t="s">
        <v>50</v>
      </c>
      <c r="L1325" s="62" t="s">
        <v>4424</v>
      </c>
      <c r="M1325" s="62" t="s">
        <v>52</v>
      </c>
      <c r="N1325" s="68" t="s">
        <v>4425</v>
      </c>
      <c r="O1325" s="69" t="s">
        <v>4426</v>
      </c>
      <c r="P1325" s="65" t="s">
        <v>4450</v>
      </c>
      <c r="Q1325" s="65" t="s">
        <v>4451</v>
      </c>
      <c r="R1325" s="65" t="s">
        <v>4452</v>
      </c>
      <c r="S1325" s="65" t="s">
        <v>4453</v>
      </c>
      <c r="T1325" s="65">
        <v>34020204</v>
      </c>
      <c r="U1325" s="70" t="s">
        <v>4454</v>
      </c>
      <c r="V1325" s="71">
        <v>7225</v>
      </c>
      <c r="W1325" s="72">
        <v>18031</v>
      </c>
      <c r="X1325" s="73">
        <v>42943</v>
      </c>
      <c r="Y1325" s="74" t="s">
        <v>68</v>
      </c>
      <c r="Z1325" s="74">
        <v>460007111</v>
      </c>
      <c r="AA1325" s="75">
        <f t="shared" si="20"/>
        <v>1</v>
      </c>
      <c r="AB1325" s="70" t="s">
        <v>4581</v>
      </c>
      <c r="AC1325" s="70" t="s">
        <v>61</v>
      </c>
      <c r="AD1325" s="70" t="s">
        <v>4582</v>
      </c>
      <c r="AE1325" s="70" t="s">
        <v>4455</v>
      </c>
      <c r="AF1325" s="76" t="s">
        <v>4433</v>
      </c>
      <c r="AG1325" s="65" t="s">
        <v>3424</v>
      </c>
    </row>
    <row r="1326" spans="1:33" s="78" customFormat="1" ht="50.25" customHeight="1" x14ac:dyDescent="0.25">
      <c r="A1326" s="61" t="s">
        <v>4422</v>
      </c>
      <c r="B1326" s="62">
        <v>77101604</v>
      </c>
      <c r="C1326" s="63" t="s">
        <v>4583</v>
      </c>
      <c r="D1326" s="64">
        <v>42948</v>
      </c>
      <c r="E1326" s="65" t="s">
        <v>66</v>
      </c>
      <c r="F1326" s="66" t="s">
        <v>81</v>
      </c>
      <c r="G1326" s="65" t="s">
        <v>241</v>
      </c>
      <c r="H1326" s="67">
        <v>40000000</v>
      </c>
      <c r="I1326" s="67">
        <v>5860302</v>
      </c>
      <c r="J1326" s="66" t="s">
        <v>49</v>
      </c>
      <c r="K1326" s="66" t="s">
        <v>50</v>
      </c>
      <c r="L1326" s="62" t="s">
        <v>4424</v>
      </c>
      <c r="M1326" s="62" t="s">
        <v>52</v>
      </c>
      <c r="N1326" s="68" t="s">
        <v>4425</v>
      </c>
      <c r="O1326" s="69" t="s">
        <v>4426</v>
      </c>
      <c r="P1326" s="65" t="s">
        <v>4450</v>
      </c>
      <c r="Q1326" s="65" t="s">
        <v>4451</v>
      </c>
      <c r="R1326" s="65" t="s">
        <v>4452</v>
      </c>
      <c r="S1326" s="65" t="s">
        <v>4453</v>
      </c>
      <c r="T1326" s="65">
        <v>34020204</v>
      </c>
      <c r="U1326" s="70" t="s">
        <v>4454</v>
      </c>
      <c r="V1326" s="71">
        <v>7226</v>
      </c>
      <c r="W1326" s="72">
        <v>18032</v>
      </c>
      <c r="X1326" s="73">
        <v>42943</v>
      </c>
      <c r="Y1326" s="74" t="s">
        <v>68</v>
      </c>
      <c r="Z1326" s="74">
        <v>4600007112</v>
      </c>
      <c r="AA1326" s="75">
        <f t="shared" si="20"/>
        <v>1</v>
      </c>
      <c r="AB1326" s="70" t="s">
        <v>4584</v>
      </c>
      <c r="AC1326" s="70" t="s">
        <v>61</v>
      </c>
      <c r="AD1326" s="70" t="s">
        <v>4585</v>
      </c>
      <c r="AE1326" s="70" t="s">
        <v>4455</v>
      </c>
      <c r="AF1326" s="76" t="s">
        <v>4433</v>
      </c>
      <c r="AG1326" s="65" t="s">
        <v>3424</v>
      </c>
    </row>
    <row r="1327" spans="1:33" s="78" customFormat="1" ht="50.25" customHeight="1" x14ac:dyDescent="0.25">
      <c r="A1327" s="61" t="s">
        <v>4422</v>
      </c>
      <c r="B1327" s="62">
        <v>77101604</v>
      </c>
      <c r="C1327" s="63" t="s">
        <v>4586</v>
      </c>
      <c r="D1327" s="64">
        <v>42948</v>
      </c>
      <c r="E1327" s="65" t="s">
        <v>66</v>
      </c>
      <c r="F1327" s="66" t="s">
        <v>81</v>
      </c>
      <c r="G1327" s="65" t="s">
        <v>241</v>
      </c>
      <c r="H1327" s="67">
        <v>120000000</v>
      </c>
      <c r="I1327" s="67">
        <v>41385905</v>
      </c>
      <c r="J1327" s="66" t="s">
        <v>49</v>
      </c>
      <c r="K1327" s="66" t="s">
        <v>50</v>
      </c>
      <c r="L1327" s="62" t="s">
        <v>4424</v>
      </c>
      <c r="M1327" s="62" t="s">
        <v>52</v>
      </c>
      <c r="N1327" s="68" t="s">
        <v>4425</v>
      </c>
      <c r="O1327" s="69" t="s">
        <v>4426</v>
      </c>
      <c r="P1327" s="65" t="s">
        <v>4450</v>
      </c>
      <c r="Q1327" s="65" t="s">
        <v>4451</v>
      </c>
      <c r="R1327" s="65" t="s">
        <v>4452</v>
      </c>
      <c r="S1327" s="65" t="s">
        <v>4453</v>
      </c>
      <c r="T1327" s="65">
        <v>34020204</v>
      </c>
      <c r="U1327" s="70" t="s">
        <v>4454</v>
      </c>
      <c r="V1327" s="71">
        <v>7227</v>
      </c>
      <c r="W1327" s="72">
        <v>18033</v>
      </c>
      <c r="X1327" s="73">
        <v>42943</v>
      </c>
      <c r="Y1327" s="74" t="s">
        <v>68</v>
      </c>
      <c r="Z1327" s="74">
        <v>460007125</v>
      </c>
      <c r="AA1327" s="75">
        <f t="shared" si="20"/>
        <v>1</v>
      </c>
      <c r="AB1327" s="70" t="s">
        <v>4587</v>
      </c>
      <c r="AC1327" s="70" t="s">
        <v>61</v>
      </c>
      <c r="AD1327" s="70" t="s">
        <v>4588</v>
      </c>
      <c r="AE1327" s="70" t="s">
        <v>4455</v>
      </c>
      <c r="AF1327" s="76" t="s">
        <v>4433</v>
      </c>
      <c r="AG1327" s="65" t="s">
        <v>3424</v>
      </c>
    </row>
    <row r="1328" spans="1:33" s="78" customFormat="1" ht="50.25" customHeight="1" x14ac:dyDescent="0.25">
      <c r="A1328" s="61" t="s">
        <v>4422</v>
      </c>
      <c r="B1328" s="62">
        <v>77101604</v>
      </c>
      <c r="C1328" s="63" t="s">
        <v>4589</v>
      </c>
      <c r="D1328" s="64">
        <v>42948</v>
      </c>
      <c r="E1328" s="65" t="s">
        <v>66</v>
      </c>
      <c r="F1328" s="66" t="s">
        <v>81</v>
      </c>
      <c r="G1328" s="65" t="s">
        <v>241</v>
      </c>
      <c r="H1328" s="67">
        <v>83987064</v>
      </c>
      <c r="I1328" s="67">
        <v>17041255</v>
      </c>
      <c r="J1328" s="66" t="s">
        <v>49</v>
      </c>
      <c r="K1328" s="66" t="s">
        <v>50</v>
      </c>
      <c r="L1328" s="62" t="s">
        <v>4424</v>
      </c>
      <c r="M1328" s="62" t="s">
        <v>52</v>
      </c>
      <c r="N1328" s="68" t="s">
        <v>4425</v>
      </c>
      <c r="O1328" s="69" t="s">
        <v>4426</v>
      </c>
      <c r="P1328" s="65" t="s">
        <v>4450</v>
      </c>
      <c r="Q1328" s="65" t="s">
        <v>4451</v>
      </c>
      <c r="R1328" s="65" t="s">
        <v>4452</v>
      </c>
      <c r="S1328" s="65" t="s">
        <v>4453</v>
      </c>
      <c r="T1328" s="65">
        <v>34020204</v>
      </c>
      <c r="U1328" s="70" t="s">
        <v>4454</v>
      </c>
      <c r="V1328" s="71">
        <v>7228</v>
      </c>
      <c r="W1328" s="72">
        <v>18034</v>
      </c>
      <c r="X1328" s="73">
        <v>42943</v>
      </c>
      <c r="Y1328" s="74" t="s">
        <v>68</v>
      </c>
      <c r="Z1328" s="74">
        <v>460007113</v>
      </c>
      <c r="AA1328" s="75">
        <f t="shared" si="20"/>
        <v>1</v>
      </c>
      <c r="AB1328" s="70" t="s">
        <v>4590</v>
      </c>
      <c r="AC1328" s="70" t="s">
        <v>61</v>
      </c>
      <c r="AD1328" s="70" t="s">
        <v>4591</v>
      </c>
      <c r="AE1328" s="70" t="s">
        <v>4455</v>
      </c>
      <c r="AF1328" s="76" t="s">
        <v>4433</v>
      </c>
      <c r="AG1328" s="65" t="s">
        <v>3424</v>
      </c>
    </row>
    <row r="1329" spans="1:33" s="78" customFormat="1" ht="50.25" customHeight="1" x14ac:dyDescent="0.25">
      <c r="A1329" s="61" t="s">
        <v>4422</v>
      </c>
      <c r="B1329" s="62">
        <v>77101604</v>
      </c>
      <c r="C1329" s="63" t="s">
        <v>4592</v>
      </c>
      <c r="D1329" s="64">
        <v>42948</v>
      </c>
      <c r="E1329" s="65" t="s">
        <v>66</v>
      </c>
      <c r="F1329" s="66" t="s">
        <v>81</v>
      </c>
      <c r="G1329" s="65" t="s">
        <v>241</v>
      </c>
      <c r="H1329" s="67">
        <v>60000000</v>
      </c>
      <c r="I1329" s="67">
        <v>18501934</v>
      </c>
      <c r="J1329" s="66" t="s">
        <v>49</v>
      </c>
      <c r="K1329" s="66" t="s">
        <v>50</v>
      </c>
      <c r="L1329" s="62" t="s">
        <v>4424</v>
      </c>
      <c r="M1329" s="62" t="s">
        <v>52</v>
      </c>
      <c r="N1329" s="68" t="s">
        <v>4425</v>
      </c>
      <c r="O1329" s="69" t="s">
        <v>4426</v>
      </c>
      <c r="P1329" s="65" t="s">
        <v>4450</v>
      </c>
      <c r="Q1329" s="65" t="s">
        <v>4451</v>
      </c>
      <c r="R1329" s="65" t="s">
        <v>4452</v>
      </c>
      <c r="S1329" s="65" t="s">
        <v>4453</v>
      </c>
      <c r="T1329" s="65">
        <v>34020204</v>
      </c>
      <c r="U1329" s="70" t="s">
        <v>4454</v>
      </c>
      <c r="V1329" s="71">
        <v>7229</v>
      </c>
      <c r="W1329" s="72" t="s">
        <v>4593</v>
      </c>
      <c r="X1329" s="73">
        <v>42943</v>
      </c>
      <c r="Y1329" s="74" t="s">
        <v>68</v>
      </c>
      <c r="Z1329" s="74">
        <v>4600007114</v>
      </c>
      <c r="AA1329" s="75">
        <f t="shared" si="20"/>
        <v>1</v>
      </c>
      <c r="AB1329" s="70" t="s">
        <v>4594</v>
      </c>
      <c r="AC1329" s="70" t="s">
        <v>61</v>
      </c>
      <c r="AD1329" s="70" t="s">
        <v>4595</v>
      </c>
      <c r="AE1329" s="70" t="s">
        <v>4474</v>
      </c>
      <c r="AF1329" s="76" t="s">
        <v>4433</v>
      </c>
      <c r="AG1329" s="65" t="s">
        <v>3424</v>
      </c>
    </row>
    <row r="1330" spans="1:33" s="78" customFormat="1" ht="50.25" customHeight="1" x14ac:dyDescent="0.25">
      <c r="A1330" s="61" t="s">
        <v>4422</v>
      </c>
      <c r="B1330" s="62">
        <v>77101604</v>
      </c>
      <c r="C1330" s="63" t="s">
        <v>4596</v>
      </c>
      <c r="D1330" s="64">
        <v>42979</v>
      </c>
      <c r="E1330" s="65" t="s">
        <v>66</v>
      </c>
      <c r="F1330" s="66" t="s">
        <v>81</v>
      </c>
      <c r="G1330" s="65" t="s">
        <v>241</v>
      </c>
      <c r="H1330" s="67">
        <v>60000000</v>
      </c>
      <c r="I1330" s="67">
        <v>18643942</v>
      </c>
      <c r="J1330" s="66" t="s">
        <v>49</v>
      </c>
      <c r="K1330" s="66" t="s">
        <v>50</v>
      </c>
      <c r="L1330" s="62" t="s">
        <v>4424</v>
      </c>
      <c r="M1330" s="62" t="s">
        <v>52</v>
      </c>
      <c r="N1330" s="68" t="s">
        <v>4425</v>
      </c>
      <c r="O1330" s="69" t="s">
        <v>4426</v>
      </c>
      <c r="P1330" s="65" t="s">
        <v>4450</v>
      </c>
      <c r="Q1330" s="65" t="s">
        <v>4451</v>
      </c>
      <c r="R1330" s="65" t="s">
        <v>4452</v>
      </c>
      <c r="S1330" s="65" t="s">
        <v>4453</v>
      </c>
      <c r="T1330" s="65">
        <v>34020204</v>
      </c>
      <c r="U1330" s="70" t="s">
        <v>4454</v>
      </c>
      <c r="V1330" s="71">
        <v>7276</v>
      </c>
      <c r="W1330" s="72">
        <v>18215</v>
      </c>
      <c r="X1330" s="73">
        <v>42944</v>
      </c>
      <c r="Y1330" s="74" t="s">
        <v>68</v>
      </c>
      <c r="Z1330" s="74">
        <v>4600007116</v>
      </c>
      <c r="AA1330" s="75">
        <f t="shared" si="20"/>
        <v>1</v>
      </c>
      <c r="AB1330" s="70" t="s">
        <v>4597</v>
      </c>
      <c r="AC1330" s="70" t="s">
        <v>61</v>
      </c>
      <c r="AD1330" s="70" t="s">
        <v>4598</v>
      </c>
      <c r="AE1330" s="70" t="s">
        <v>4474</v>
      </c>
      <c r="AF1330" s="76" t="s">
        <v>4433</v>
      </c>
      <c r="AG1330" s="65" t="s">
        <v>3424</v>
      </c>
    </row>
    <row r="1331" spans="1:33" s="78" customFormat="1" ht="50.25" customHeight="1" x14ac:dyDescent="0.25">
      <c r="A1331" s="61" t="s">
        <v>4422</v>
      </c>
      <c r="B1331" s="62">
        <v>77101604</v>
      </c>
      <c r="C1331" s="63" t="s">
        <v>4599</v>
      </c>
      <c r="D1331" s="64">
        <v>43009</v>
      </c>
      <c r="E1331" s="65" t="s">
        <v>145</v>
      </c>
      <c r="F1331" s="66" t="s">
        <v>81</v>
      </c>
      <c r="G1331" s="65" t="s">
        <v>241</v>
      </c>
      <c r="H1331" s="67">
        <v>50000000</v>
      </c>
      <c r="I1331" s="67">
        <v>24344650</v>
      </c>
      <c r="J1331" s="66" t="s">
        <v>49</v>
      </c>
      <c r="K1331" s="66" t="s">
        <v>50</v>
      </c>
      <c r="L1331" s="62" t="s">
        <v>4424</v>
      </c>
      <c r="M1331" s="62" t="s">
        <v>52</v>
      </c>
      <c r="N1331" s="68" t="s">
        <v>4425</v>
      </c>
      <c r="O1331" s="69" t="s">
        <v>4426</v>
      </c>
      <c r="P1331" s="65" t="s">
        <v>4450</v>
      </c>
      <c r="Q1331" s="65" t="s">
        <v>4451</v>
      </c>
      <c r="R1331" s="65" t="s">
        <v>4452</v>
      </c>
      <c r="S1331" s="65" t="s">
        <v>4453</v>
      </c>
      <c r="T1331" s="65">
        <v>34020204</v>
      </c>
      <c r="U1331" s="70" t="s">
        <v>4454</v>
      </c>
      <c r="V1331" s="71">
        <v>7485</v>
      </c>
      <c r="W1331" s="72">
        <v>18584</v>
      </c>
      <c r="X1331" s="73">
        <v>42992</v>
      </c>
      <c r="Y1331" s="74" t="s">
        <v>68</v>
      </c>
      <c r="Z1331" s="74">
        <v>4600007443</v>
      </c>
      <c r="AA1331" s="75">
        <f t="shared" si="20"/>
        <v>1</v>
      </c>
      <c r="AB1331" s="70" t="s">
        <v>4600</v>
      </c>
      <c r="AC1331" s="70" t="s">
        <v>61</v>
      </c>
      <c r="AD1331" s="70" t="s">
        <v>4601</v>
      </c>
      <c r="AE1331" s="70" t="s">
        <v>4474</v>
      </c>
      <c r="AF1331" s="76" t="s">
        <v>4433</v>
      </c>
      <c r="AG1331" s="65" t="s">
        <v>3424</v>
      </c>
    </row>
    <row r="1332" spans="1:33" s="78" customFormat="1" ht="50.25" customHeight="1" x14ac:dyDescent="0.25">
      <c r="A1332" s="61" t="s">
        <v>4422</v>
      </c>
      <c r="B1332" s="62">
        <v>77101604</v>
      </c>
      <c r="C1332" s="63" t="s">
        <v>4602</v>
      </c>
      <c r="D1332" s="64">
        <v>43009</v>
      </c>
      <c r="E1332" s="65" t="s">
        <v>145</v>
      </c>
      <c r="F1332" s="66" t="s">
        <v>81</v>
      </c>
      <c r="G1332" s="65" t="s">
        <v>241</v>
      </c>
      <c r="H1332" s="67">
        <v>62987565</v>
      </c>
      <c r="I1332" s="67">
        <v>51610658</v>
      </c>
      <c r="J1332" s="66" t="s">
        <v>49</v>
      </c>
      <c r="K1332" s="66" t="s">
        <v>50</v>
      </c>
      <c r="L1332" s="62" t="s">
        <v>4424</v>
      </c>
      <c r="M1332" s="62" t="s">
        <v>52</v>
      </c>
      <c r="N1332" s="68" t="s">
        <v>4425</v>
      </c>
      <c r="O1332" s="69" t="s">
        <v>4426</v>
      </c>
      <c r="P1332" s="65" t="s">
        <v>4450</v>
      </c>
      <c r="Q1332" s="65" t="s">
        <v>4451</v>
      </c>
      <c r="R1332" s="65" t="s">
        <v>4452</v>
      </c>
      <c r="S1332" s="65" t="s">
        <v>4453</v>
      </c>
      <c r="T1332" s="65">
        <v>34020204</v>
      </c>
      <c r="U1332" s="70" t="s">
        <v>4454</v>
      </c>
      <c r="V1332" s="71">
        <v>7486</v>
      </c>
      <c r="W1332" s="72">
        <v>18583</v>
      </c>
      <c r="X1332" s="73">
        <v>42992</v>
      </c>
      <c r="Y1332" s="74" t="s">
        <v>68</v>
      </c>
      <c r="Z1332" s="74">
        <v>4600007444</v>
      </c>
      <c r="AA1332" s="75">
        <f t="shared" si="20"/>
        <v>1</v>
      </c>
      <c r="AB1332" s="70" t="s">
        <v>4603</v>
      </c>
      <c r="AC1332" s="70" t="s">
        <v>61</v>
      </c>
      <c r="AD1332" s="70" t="s">
        <v>4604</v>
      </c>
      <c r="AE1332" s="70" t="s">
        <v>4455</v>
      </c>
      <c r="AF1332" s="76" t="s">
        <v>4433</v>
      </c>
      <c r="AG1332" s="65" t="s">
        <v>3424</v>
      </c>
    </row>
    <row r="1333" spans="1:33" s="78" customFormat="1" ht="50.25" customHeight="1" x14ac:dyDescent="0.25">
      <c r="A1333" s="61" t="s">
        <v>4422</v>
      </c>
      <c r="B1333" s="62">
        <v>77101604</v>
      </c>
      <c r="C1333" s="63" t="s">
        <v>4605</v>
      </c>
      <c r="D1333" s="64">
        <v>42979</v>
      </c>
      <c r="E1333" s="65" t="s">
        <v>145</v>
      </c>
      <c r="F1333" s="66" t="s">
        <v>81</v>
      </c>
      <c r="G1333" s="65" t="s">
        <v>241</v>
      </c>
      <c r="H1333" s="67">
        <v>24455796</v>
      </c>
      <c r="I1333" s="67">
        <v>9603645</v>
      </c>
      <c r="J1333" s="66" t="s">
        <v>49</v>
      </c>
      <c r="K1333" s="66" t="s">
        <v>50</v>
      </c>
      <c r="L1333" s="62" t="s">
        <v>4424</v>
      </c>
      <c r="M1333" s="62" t="s">
        <v>52</v>
      </c>
      <c r="N1333" s="68" t="s">
        <v>4425</v>
      </c>
      <c r="O1333" s="69" t="s">
        <v>4426</v>
      </c>
      <c r="P1333" s="65" t="s">
        <v>4450</v>
      </c>
      <c r="Q1333" s="65" t="s">
        <v>4451</v>
      </c>
      <c r="R1333" s="65" t="s">
        <v>4452</v>
      </c>
      <c r="S1333" s="65" t="s">
        <v>4453</v>
      </c>
      <c r="T1333" s="65">
        <v>34020204</v>
      </c>
      <c r="U1333" s="70" t="s">
        <v>4454</v>
      </c>
      <c r="V1333" s="71">
        <v>7277</v>
      </c>
      <c r="W1333" s="72">
        <v>18188</v>
      </c>
      <c r="X1333" s="73">
        <v>42982</v>
      </c>
      <c r="Y1333" s="74" t="s">
        <v>68</v>
      </c>
      <c r="Z1333" s="74">
        <v>4600007399</v>
      </c>
      <c r="AA1333" s="75">
        <f t="shared" si="20"/>
        <v>1</v>
      </c>
      <c r="AB1333" s="70" t="s">
        <v>4606</v>
      </c>
      <c r="AC1333" s="70" t="s">
        <v>61</v>
      </c>
      <c r="AD1333" s="70" t="s">
        <v>4607</v>
      </c>
      <c r="AE1333" s="70" t="s">
        <v>4608</v>
      </c>
      <c r="AF1333" s="76" t="s">
        <v>4433</v>
      </c>
      <c r="AG1333" s="65" t="s">
        <v>3424</v>
      </c>
    </row>
    <row r="1334" spans="1:33" s="78" customFormat="1" ht="50.25" customHeight="1" x14ac:dyDescent="0.25">
      <c r="A1334" s="61" t="s">
        <v>4422</v>
      </c>
      <c r="B1334" s="62">
        <v>77101604</v>
      </c>
      <c r="C1334" s="63" t="s">
        <v>4609</v>
      </c>
      <c r="D1334" s="64">
        <v>42979</v>
      </c>
      <c r="E1334" s="65" t="s">
        <v>145</v>
      </c>
      <c r="F1334" s="66" t="s">
        <v>81</v>
      </c>
      <c r="G1334" s="65" t="s">
        <v>241</v>
      </c>
      <c r="H1334" s="67">
        <v>160000000</v>
      </c>
      <c r="I1334" s="67">
        <v>30025240</v>
      </c>
      <c r="J1334" s="66" t="s">
        <v>49</v>
      </c>
      <c r="K1334" s="66" t="s">
        <v>50</v>
      </c>
      <c r="L1334" s="62" t="s">
        <v>4424</v>
      </c>
      <c r="M1334" s="62" t="s">
        <v>52</v>
      </c>
      <c r="N1334" s="68" t="s">
        <v>4425</v>
      </c>
      <c r="O1334" s="69" t="s">
        <v>4426</v>
      </c>
      <c r="P1334" s="65" t="s">
        <v>4450</v>
      </c>
      <c r="Q1334" s="65" t="s">
        <v>4451</v>
      </c>
      <c r="R1334" s="65" t="s">
        <v>4452</v>
      </c>
      <c r="S1334" s="65" t="s">
        <v>4453</v>
      </c>
      <c r="T1334" s="65">
        <v>34020204</v>
      </c>
      <c r="U1334" s="70" t="s">
        <v>4454</v>
      </c>
      <c r="V1334" s="71">
        <v>7278</v>
      </c>
      <c r="W1334" s="72">
        <v>18789</v>
      </c>
      <c r="X1334" s="73">
        <v>42982</v>
      </c>
      <c r="Y1334" s="74" t="s">
        <v>68</v>
      </c>
      <c r="Z1334" s="74">
        <v>4600007400</v>
      </c>
      <c r="AA1334" s="75">
        <f t="shared" si="20"/>
        <v>1</v>
      </c>
      <c r="AB1334" s="70" t="s">
        <v>4610</v>
      </c>
      <c r="AC1334" s="70" t="s">
        <v>61</v>
      </c>
      <c r="AD1334" s="70" t="s">
        <v>4611</v>
      </c>
      <c r="AE1334" s="70" t="s">
        <v>4608</v>
      </c>
      <c r="AF1334" s="76" t="s">
        <v>4433</v>
      </c>
      <c r="AG1334" s="65" t="s">
        <v>3424</v>
      </c>
    </row>
    <row r="1335" spans="1:33" s="78" customFormat="1" ht="50.25" customHeight="1" x14ac:dyDescent="0.25">
      <c r="A1335" s="61" t="s">
        <v>4422</v>
      </c>
      <c r="B1335" s="62">
        <v>77101604</v>
      </c>
      <c r="C1335" s="63" t="s">
        <v>4612</v>
      </c>
      <c r="D1335" s="64">
        <v>42979</v>
      </c>
      <c r="E1335" s="65" t="s">
        <v>145</v>
      </c>
      <c r="F1335" s="66" t="s">
        <v>81</v>
      </c>
      <c r="G1335" s="65" t="s">
        <v>241</v>
      </c>
      <c r="H1335" s="67">
        <v>80000000</v>
      </c>
      <c r="I1335" s="67">
        <v>15378781</v>
      </c>
      <c r="J1335" s="66" t="s">
        <v>49</v>
      </c>
      <c r="K1335" s="66" t="s">
        <v>50</v>
      </c>
      <c r="L1335" s="62" t="s">
        <v>4424</v>
      </c>
      <c r="M1335" s="62" t="s">
        <v>52</v>
      </c>
      <c r="N1335" s="68" t="s">
        <v>4425</v>
      </c>
      <c r="O1335" s="69" t="s">
        <v>4426</v>
      </c>
      <c r="P1335" s="65" t="s">
        <v>4450</v>
      </c>
      <c r="Q1335" s="65" t="s">
        <v>4451</v>
      </c>
      <c r="R1335" s="65" t="s">
        <v>4452</v>
      </c>
      <c r="S1335" s="65" t="s">
        <v>4453</v>
      </c>
      <c r="T1335" s="65">
        <v>34020204</v>
      </c>
      <c r="U1335" s="70" t="s">
        <v>4454</v>
      </c>
      <c r="V1335" s="71">
        <v>7279</v>
      </c>
      <c r="W1335" s="72">
        <v>18190</v>
      </c>
      <c r="X1335" s="73">
        <v>42982</v>
      </c>
      <c r="Y1335" s="74" t="s">
        <v>68</v>
      </c>
      <c r="Z1335" s="74">
        <v>4600007401</v>
      </c>
      <c r="AA1335" s="75">
        <f t="shared" si="20"/>
        <v>1</v>
      </c>
      <c r="AB1335" s="70" t="s">
        <v>4613</v>
      </c>
      <c r="AC1335" s="70" t="s">
        <v>61</v>
      </c>
      <c r="AD1335" s="70" t="s">
        <v>4614</v>
      </c>
      <c r="AE1335" s="70" t="s">
        <v>4608</v>
      </c>
      <c r="AF1335" s="76" t="s">
        <v>4433</v>
      </c>
      <c r="AG1335" s="65" t="s">
        <v>3424</v>
      </c>
    </row>
    <row r="1336" spans="1:33" s="78" customFormat="1" ht="50.25" customHeight="1" x14ac:dyDescent="0.25">
      <c r="A1336" s="61" t="s">
        <v>4422</v>
      </c>
      <c r="B1336" s="62">
        <v>77101604</v>
      </c>
      <c r="C1336" s="63" t="s">
        <v>4615</v>
      </c>
      <c r="D1336" s="64">
        <v>42979</v>
      </c>
      <c r="E1336" s="65" t="s">
        <v>145</v>
      </c>
      <c r="F1336" s="66" t="s">
        <v>81</v>
      </c>
      <c r="G1336" s="65" t="s">
        <v>241</v>
      </c>
      <c r="H1336" s="67">
        <v>120000000</v>
      </c>
      <c r="I1336" s="67">
        <v>25631302</v>
      </c>
      <c r="J1336" s="66" t="s">
        <v>49</v>
      </c>
      <c r="K1336" s="66" t="s">
        <v>50</v>
      </c>
      <c r="L1336" s="62" t="s">
        <v>4424</v>
      </c>
      <c r="M1336" s="62" t="s">
        <v>52</v>
      </c>
      <c r="N1336" s="68" t="s">
        <v>4425</v>
      </c>
      <c r="O1336" s="69" t="s">
        <v>4426</v>
      </c>
      <c r="P1336" s="65" t="s">
        <v>4450</v>
      </c>
      <c r="Q1336" s="65" t="s">
        <v>4451</v>
      </c>
      <c r="R1336" s="65" t="s">
        <v>4452</v>
      </c>
      <c r="S1336" s="65" t="s">
        <v>4453</v>
      </c>
      <c r="T1336" s="65">
        <v>34020204</v>
      </c>
      <c r="U1336" s="70" t="s">
        <v>4454</v>
      </c>
      <c r="V1336" s="71">
        <v>7280</v>
      </c>
      <c r="W1336" s="72">
        <v>18191</v>
      </c>
      <c r="X1336" s="73">
        <v>42982</v>
      </c>
      <c r="Y1336" s="74" t="s">
        <v>68</v>
      </c>
      <c r="Z1336" s="74">
        <v>4600007400</v>
      </c>
      <c r="AA1336" s="75">
        <f t="shared" si="20"/>
        <v>1</v>
      </c>
      <c r="AB1336" s="70" t="s">
        <v>4616</v>
      </c>
      <c r="AC1336" s="70" t="s">
        <v>61</v>
      </c>
      <c r="AD1336" s="70" t="s">
        <v>4617</v>
      </c>
      <c r="AE1336" s="70" t="s">
        <v>4608</v>
      </c>
      <c r="AF1336" s="76" t="s">
        <v>4433</v>
      </c>
      <c r="AG1336" s="65" t="s">
        <v>3424</v>
      </c>
    </row>
    <row r="1337" spans="1:33" s="78" customFormat="1" ht="50.25" customHeight="1" x14ac:dyDescent="0.25">
      <c r="A1337" s="61" t="s">
        <v>4422</v>
      </c>
      <c r="B1337" s="62">
        <v>77101604</v>
      </c>
      <c r="C1337" s="63" t="s">
        <v>4618</v>
      </c>
      <c r="D1337" s="64">
        <v>42979</v>
      </c>
      <c r="E1337" s="65" t="s">
        <v>145</v>
      </c>
      <c r="F1337" s="66" t="s">
        <v>81</v>
      </c>
      <c r="G1337" s="65" t="s">
        <v>241</v>
      </c>
      <c r="H1337" s="67">
        <v>84000000</v>
      </c>
      <c r="I1337" s="67">
        <v>16843427</v>
      </c>
      <c r="J1337" s="66" t="s">
        <v>49</v>
      </c>
      <c r="K1337" s="66" t="s">
        <v>50</v>
      </c>
      <c r="L1337" s="62" t="s">
        <v>4424</v>
      </c>
      <c r="M1337" s="62" t="s">
        <v>52</v>
      </c>
      <c r="N1337" s="68" t="s">
        <v>4425</v>
      </c>
      <c r="O1337" s="69" t="s">
        <v>4426</v>
      </c>
      <c r="P1337" s="65" t="s">
        <v>4450</v>
      </c>
      <c r="Q1337" s="65" t="s">
        <v>4451</v>
      </c>
      <c r="R1337" s="65" t="s">
        <v>4452</v>
      </c>
      <c r="S1337" s="65" t="s">
        <v>4453</v>
      </c>
      <c r="T1337" s="65">
        <v>34020204</v>
      </c>
      <c r="U1337" s="70" t="s">
        <v>4454</v>
      </c>
      <c r="V1337" s="71">
        <v>7281</v>
      </c>
      <c r="W1337" s="72">
        <v>18192</v>
      </c>
      <c r="X1337" s="73">
        <v>42982</v>
      </c>
      <c r="Y1337" s="74" t="s">
        <v>68</v>
      </c>
      <c r="Z1337" s="74">
        <v>4600007403</v>
      </c>
      <c r="AA1337" s="75">
        <f t="shared" si="20"/>
        <v>1</v>
      </c>
      <c r="AB1337" s="70" t="s">
        <v>4619</v>
      </c>
      <c r="AC1337" s="70" t="s">
        <v>61</v>
      </c>
      <c r="AD1337" s="70" t="s">
        <v>4620</v>
      </c>
      <c r="AE1337" s="70" t="s">
        <v>4608</v>
      </c>
      <c r="AF1337" s="76" t="s">
        <v>4433</v>
      </c>
      <c r="AG1337" s="65" t="s">
        <v>3424</v>
      </c>
    </row>
    <row r="1338" spans="1:33" s="78" customFormat="1" ht="50.25" customHeight="1" x14ac:dyDescent="0.25">
      <c r="A1338" s="61" t="s">
        <v>4422</v>
      </c>
      <c r="B1338" s="62">
        <v>77101604</v>
      </c>
      <c r="C1338" s="63" t="s">
        <v>4621</v>
      </c>
      <c r="D1338" s="64">
        <v>42979</v>
      </c>
      <c r="E1338" s="65" t="s">
        <v>145</v>
      </c>
      <c r="F1338" s="66" t="s">
        <v>81</v>
      </c>
      <c r="G1338" s="65" t="s">
        <v>241</v>
      </c>
      <c r="H1338" s="67">
        <v>64000000</v>
      </c>
      <c r="I1338" s="67">
        <v>15291901</v>
      </c>
      <c r="J1338" s="66" t="s">
        <v>49</v>
      </c>
      <c r="K1338" s="66" t="s">
        <v>50</v>
      </c>
      <c r="L1338" s="62" t="s">
        <v>4424</v>
      </c>
      <c r="M1338" s="62" t="s">
        <v>52</v>
      </c>
      <c r="N1338" s="68" t="s">
        <v>4425</v>
      </c>
      <c r="O1338" s="69" t="s">
        <v>4426</v>
      </c>
      <c r="P1338" s="65" t="s">
        <v>4450</v>
      </c>
      <c r="Q1338" s="65" t="s">
        <v>4451</v>
      </c>
      <c r="R1338" s="65" t="s">
        <v>4452</v>
      </c>
      <c r="S1338" s="65" t="s">
        <v>4453</v>
      </c>
      <c r="T1338" s="65">
        <v>34020204</v>
      </c>
      <c r="U1338" s="70" t="s">
        <v>4454</v>
      </c>
      <c r="V1338" s="71">
        <v>7282</v>
      </c>
      <c r="W1338" s="72">
        <v>18193</v>
      </c>
      <c r="X1338" s="73">
        <v>42982</v>
      </c>
      <c r="Y1338" s="74" t="s">
        <v>68</v>
      </c>
      <c r="Z1338" s="74">
        <v>4600007404</v>
      </c>
      <c r="AA1338" s="75">
        <f t="shared" si="20"/>
        <v>1</v>
      </c>
      <c r="AB1338" s="70" t="s">
        <v>4622</v>
      </c>
      <c r="AC1338" s="70" t="s">
        <v>61</v>
      </c>
      <c r="AD1338" s="70" t="s">
        <v>4623</v>
      </c>
      <c r="AE1338" s="70" t="s">
        <v>4608</v>
      </c>
      <c r="AF1338" s="76" t="s">
        <v>4433</v>
      </c>
      <c r="AG1338" s="65" t="s">
        <v>3424</v>
      </c>
    </row>
    <row r="1339" spans="1:33" s="78" customFormat="1" ht="50.25" customHeight="1" x14ac:dyDescent="0.25">
      <c r="A1339" s="61" t="s">
        <v>4422</v>
      </c>
      <c r="B1339" s="62">
        <v>77101604</v>
      </c>
      <c r="C1339" s="63" t="s">
        <v>4624</v>
      </c>
      <c r="D1339" s="64">
        <v>42979</v>
      </c>
      <c r="E1339" s="65" t="s">
        <v>145</v>
      </c>
      <c r="F1339" s="66" t="s">
        <v>81</v>
      </c>
      <c r="G1339" s="65" t="s">
        <v>241</v>
      </c>
      <c r="H1339" s="67">
        <v>80000000</v>
      </c>
      <c r="I1339" s="67">
        <v>16111104</v>
      </c>
      <c r="J1339" s="66" t="s">
        <v>49</v>
      </c>
      <c r="K1339" s="66" t="s">
        <v>50</v>
      </c>
      <c r="L1339" s="62" t="s">
        <v>4424</v>
      </c>
      <c r="M1339" s="62" t="s">
        <v>52</v>
      </c>
      <c r="N1339" s="68" t="s">
        <v>4425</v>
      </c>
      <c r="O1339" s="69" t="s">
        <v>4426</v>
      </c>
      <c r="P1339" s="65" t="s">
        <v>4450</v>
      </c>
      <c r="Q1339" s="65" t="s">
        <v>4451</v>
      </c>
      <c r="R1339" s="65" t="s">
        <v>4452</v>
      </c>
      <c r="S1339" s="65" t="s">
        <v>4453</v>
      </c>
      <c r="T1339" s="65">
        <v>34020204</v>
      </c>
      <c r="U1339" s="70" t="s">
        <v>4454</v>
      </c>
      <c r="V1339" s="71">
        <v>7283</v>
      </c>
      <c r="W1339" s="72">
        <v>18194</v>
      </c>
      <c r="X1339" s="73">
        <v>42982</v>
      </c>
      <c r="Y1339" s="74" t="s">
        <v>68</v>
      </c>
      <c r="Z1339" s="74">
        <v>4600007405</v>
      </c>
      <c r="AA1339" s="75">
        <f t="shared" si="20"/>
        <v>1</v>
      </c>
      <c r="AB1339" s="70" t="s">
        <v>4625</v>
      </c>
      <c r="AC1339" s="70" t="s">
        <v>61</v>
      </c>
      <c r="AD1339" s="70" t="s">
        <v>4626</v>
      </c>
      <c r="AE1339" s="70" t="s">
        <v>4608</v>
      </c>
      <c r="AF1339" s="76" t="s">
        <v>4433</v>
      </c>
      <c r="AG1339" s="65" t="s">
        <v>3424</v>
      </c>
    </row>
    <row r="1340" spans="1:33" s="78" customFormat="1" ht="50.25" customHeight="1" x14ac:dyDescent="0.25">
      <c r="A1340" s="61" t="s">
        <v>4422</v>
      </c>
      <c r="B1340" s="62">
        <v>77101604</v>
      </c>
      <c r="C1340" s="63" t="s">
        <v>4627</v>
      </c>
      <c r="D1340" s="64">
        <v>42979</v>
      </c>
      <c r="E1340" s="65" t="s">
        <v>145</v>
      </c>
      <c r="F1340" s="66" t="s">
        <v>81</v>
      </c>
      <c r="G1340" s="65" t="s">
        <v>241</v>
      </c>
      <c r="H1340" s="67">
        <v>80000000</v>
      </c>
      <c r="I1340" s="67">
        <v>17941911</v>
      </c>
      <c r="J1340" s="66" t="s">
        <v>49</v>
      </c>
      <c r="K1340" s="66" t="s">
        <v>50</v>
      </c>
      <c r="L1340" s="62" t="s">
        <v>4424</v>
      </c>
      <c r="M1340" s="62" t="s">
        <v>52</v>
      </c>
      <c r="N1340" s="68" t="s">
        <v>4425</v>
      </c>
      <c r="O1340" s="69" t="s">
        <v>4426</v>
      </c>
      <c r="P1340" s="65" t="s">
        <v>4450</v>
      </c>
      <c r="Q1340" s="65" t="s">
        <v>4451</v>
      </c>
      <c r="R1340" s="65" t="s">
        <v>4452</v>
      </c>
      <c r="S1340" s="65" t="s">
        <v>4453</v>
      </c>
      <c r="T1340" s="65">
        <v>34020204</v>
      </c>
      <c r="U1340" s="70" t="s">
        <v>4454</v>
      </c>
      <c r="V1340" s="71">
        <v>7284</v>
      </c>
      <c r="W1340" s="72">
        <v>18195</v>
      </c>
      <c r="X1340" s="73">
        <v>42982</v>
      </c>
      <c r="Y1340" s="74" t="s">
        <v>68</v>
      </c>
      <c r="Z1340" s="74">
        <v>4600007406</v>
      </c>
      <c r="AA1340" s="75">
        <f t="shared" si="20"/>
        <v>1</v>
      </c>
      <c r="AB1340" s="70" t="s">
        <v>4628</v>
      </c>
      <c r="AC1340" s="70" t="s">
        <v>61</v>
      </c>
      <c r="AD1340" s="70" t="s">
        <v>4629</v>
      </c>
      <c r="AE1340" s="70" t="s">
        <v>4608</v>
      </c>
      <c r="AF1340" s="76" t="s">
        <v>4433</v>
      </c>
      <c r="AG1340" s="65" t="s">
        <v>3424</v>
      </c>
    </row>
    <row r="1341" spans="1:33" s="78" customFormat="1" ht="50.25" customHeight="1" x14ac:dyDescent="0.25">
      <c r="A1341" s="61" t="s">
        <v>4422</v>
      </c>
      <c r="B1341" s="62">
        <v>77101604</v>
      </c>
      <c r="C1341" s="63" t="s">
        <v>4630</v>
      </c>
      <c r="D1341" s="64">
        <v>42979</v>
      </c>
      <c r="E1341" s="65" t="s">
        <v>145</v>
      </c>
      <c r="F1341" s="66" t="s">
        <v>81</v>
      </c>
      <c r="G1341" s="65" t="s">
        <v>241</v>
      </c>
      <c r="H1341" s="67">
        <v>80000000</v>
      </c>
      <c r="I1341" s="67">
        <v>16111104</v>
      </c>
      <c r="J1341" s="66" t="s">
        <v>49</v>
      </c>
      <c r="K1341" s="66" t="s">
        <v>50</v>
      </c>
      <c r="L1341" s="62" t="s">
        <v>4424</v>
      </c>
      <c r="M1341" s="62" t="s">
        <v>52</v>
      </c>
      <c r="N1341" s="68" t="s">
        <v>4425</v>
      </c>
      <c r="O1341" s="69" t="s">
        <v>4426</v>
      </c>
      <c r="P1341" s="65" t="s">
        <v>4450</v>
      </c>
      <c r="Q1341" s="65" t="s">
        <v>4451</v>
      </c>
      <c r="R1341" s="65" t="s">
        <v>4452</v>
      </c>
      <c r="S1341" s="65" t="s">
        <v>4453</v>
      </c>
      <c r="T1341" s="65">
        <v>34020204</v>
      </c>
      <c r="U1341" s="70" t="s">
        <v>4454</v>
      </c>
      <c r="V1341" s="71">
        <v>7285</v>
      </c>
      <c r="W1341" s="72">
        <v>18196</v>
      </c>
      <c r="X1341" s="73">
        <v>42982</v>
      </c>
      <c r="Y1341" s="74" t="s">
        <v>68</v>
      </c>
      <c r="Z1341" s="74">
        <v>4600007407</v>
      </c>
      <c r="AA1341" s="75">
        <f t="shared" si="20"/>
        <v>1</v>
      </c>
      <c r="AB1341" s="70" t="s">
        <v>4631</v>
      </c>
      <c r="AC1341" s="70" t="s">
        <v>61</v>
      </c>
      <c r="AD1341" s="70" t="s">
        <v>4632</v>
      </c>
      <c r="AE1341" s="70" t="s">
        <v>4608</v>
      </c>
      <c r="AF1341" s="76" t="s">
        <v>4433</v>
      </c>
      <c r="AG1341" s="65" t="s">
        <v>3424</v>
      </c>
    </row>
    <row r="1342" spans="1:33" s="78" customFormat="1" ht="50.25" customHeight="1" x14ac:dyDescent="0.25">
      <c r="A1342" s="61" t="s">
        <v>4422</v>
      </c>
      <c r="B1342" s="62">
        <v>77101604</v>
      </c>
      <c r="C1342" s="63" t="s">
        <v>4633</v>
      </c>
      <c r="D1342" s="64">
        <v>42979</v>
      </c>
      <c r="E1342" s="65" t="s">
        <v>145</v>
      </c>
      <c r="F1342" s="66" t="s">
        <v>81</v>
      </c>
      <c r="G1342" s="65" t="s">
        <v>241</v>
      </c>
      <c r="H1342" s="67">
        <v>120000000</v>
      </c>
      <c r="I1342" s="67">
        <v>23434333</v>
      </c>
      <c r="J1342" s="66" t="s">
        <v>49</v>
      </c>
      <c r="K1342" s="66" t="s">
        <v>50</v>
      </c>
      <c r="L1342" s="62" t="s">
        <v>4424</v>
      </c>
      <c r="M1342" s="62" t="s">
        <v>52</v>
      </c>
      <c r="N1342" s="68" t="s">
        <v>4425</v>
      </c>
      <c r="O1342" s="69" t="s">
        <v>4426</v>
      </c>
      <c r="P1342" s="65" t="s">
        <v>4450</v>
      </c>
      <c r="Q1342" s="65" t="s">
        <v>4451</v>
      </c>
      <c r="R1342" s="65" t="s">
        <v>4452</v>
      </c>
      <c r="S1342" s="65" t="s">
        <v>4453</v>
      </c>
      <c r="T1342" s="65">
        <v>34020204</v>
      </c>
      <c r="U1342" s="70" t="s">
        <v>4454</v>
      </c>
      <c r="V1342" s="71">
        <v>7286</v>
      </c>
      <c r="W1342" s="72">
        <v>18197</v>
      </c>
      <c r="X1342" s="73">
        <v>42982</v>
      </c>
      <c r="Y1342" s="74" t="s">
        <v>68</v>
      </c>
      <c r="Z1342" s="74">
        <v>4600007408</v>
      </c>
      <c r="AA1342" s="75">
        <f t="shared" si="20"/>
        <v>1</v>
      </c>
      <c r="AB1342" s="70" t="s">
        <v>4634</v>
      </c>
      <c r="AC1342" s="70" t="s">
        <v>61</v>
      </c>
      <c r="AD1342" s="70" t="s">
        <v>4635</v>
      </c>
      <c r="AE1342" s="70" t="s">
        <v>4608</v>
      </c>
      <c r="AF1342" s="76" t="s">
        <v>4433</v>
      </c>
      <c r="AG1342" s="65" t="s">
        <v>3424</v>
      </c>
    </row>
    <row r="1343" spans="1:33" s="78" customFormat="1" ht="50.25" customHeight="1" x14ac:dyDescent="0.25">
      <c r="A1343" s="61" t="s">
        <v>4422</v>
      </c>
      <c r="B1343" s="62">
        <v>77101604</v>
      </c>
      <c r="C1343" s="63" t="s">
        <v>4636</v>
      </c>
      <c r="D1343" s="64">
        <v>42979</v>
      </c>
      <c r="E1343" s="65" t="s">
        <v>145</v>
      </c>
      <c r="F1343" s="66" t="s">
        <v>81</v>
      </c>
      <c r="G1343" s="65" t="s">
        <v>241</v>
      </c>
      <c r="H1343" s="67">
        <v>60000000</v>
      </c>
      <c r="I1343" s="67">
        <v>11717167</v>
      </c>
      <c r="J1343" s="66" t="s">
        <v>49</v>
      </c>
      <c r="K1343" s="66" t="s">
        <v>50</v>
      </c>
      <c r="L1343" s="62" t="s">
        <v>4424</v>
      </c>
      <c r="M1343" s="62" t="s">
        <v>52</v>
      </c>
      <c r="N1343" s="68" t="s">
        <v>4425</v>
      </c>
      <c r="O1343" s="69" t="s">
        <v>4426</v>
      </c>
      <c r="P1343" s="65" t="s">
        <v>4450</v>
      </c>
      <c r="Q1343" s="65" t="s">
        <v>4451</v>
      </c>
      <c r="R1343" s="65" t="s">
        <v>4452</v>
      </c>
      <c r="S1343" s="65" t="s">
        <v>4453</v>
      </c>
      <c r="T1343" s="65">
        <v>34020204</v>
      </c>
      <c r="U1343" s="70" t="s">
        <v>4454</v>
      </c>
      <c r="V1343" s="71">
        <v>7287</v>
      </c>
      <c r="W1343" s="72">
        <v>18198</v>
      </c>
      <c r="X1343" s="73">
        <v>42982</v>
      </c>
      <c r="Y1343" s="74" t="s">
        <v>68</v>
      </c>
      <c r="Z1343" s="74">
        <v>4600007409</v>
      </c>
      <c r="AA1343" s="75">
        <f t="shared" si="20"/>
        <v>1</v>
      </c>
      <c r="AB1343" s="70" t="s">
        <v>4637</v>
      </c>
      <c r="AC1343" s="70" t="s">
        <v>61</v>
      </c>
      <c r="AD1343" s="70" t="s">
        <v>4638</v>
      </c>
      <c r="AE1343" s="70" t="s">
        <v>4608</v>
      </c>
      <c r="AF1343" s="76" t="s">
        <v>4433</v>
      </c>
      <c r="AG1343" s="65" t="s">
        <v>3424</v>
      </c>
    </row>
    <row r="1344" spans="1:33" s="78" customFormat="1" ht="50.25" customHeight="1" x14ac:dyDescent="0.25">
      <c r="A1344" s="61" t="s">
        <v>4422</v>
      </c>
      <c r="B1344" s="62">
        <v>77101604</v>
      </c>
      <c r="C1344" s="63" t="s">
        <v>4639</v>
      </c>
      <c r="D1344" s="64">
        <v>42979</v>
      </c>
      <c r="E1344" s="65" t="s">
        <v>145</v>
      </c>
      <c r="F1344" s="66" t="s">
        <v>81</v>
      </c>
      <c r="G1344" s="65" t="s">
        <v>241</v>
      </c>
      <c r="H1344" s="67">
        <v>200000000</v>
      </c>
      <c r="I1344" s="67">
        <v>41010083</v>
      </c>
      <c r="J1344" s="66" t="s">
        <v>49</v>
      </c>
      <c r="K1344" s="66" t="s">
        <v>50</v>
      </c>
      <c r="L1344" s="62" t="s">
        <v>4424</v>
      </c>
      <c r="M1344" s="62" t="s">
        <v>52</v>
      </c>
      <c r="N1344" s="68" t="s">
        <v>4425</v>
      </c>
      <c r="O1344" s="69" t="s">
        <v>4426</v>
      </c>
      <c r="P1344" s="65" t="s">
        <v>4450</v>
      </c>
      <c r="Q1344" s="65" t="s">
        <v>4451</v>
      </c>
      <c r="R1344" s="65" t="s">
        <v>4452</v>
      </c>
      <c r="S1344" s="65" t="s">
        <v>4453</v>
      </c>
      <c r="T1344" s="65">
        <v>34020204</v>
      </c>
      <c r="U1344" s="70" t="s">
        <v>4454</v>
      </c>
      <c r="V1344" s="71">
        <v>7316</v>
      </c>
      <c r="W1344" s="72">
        <v>18214</v>
      </c>
      <c r="X1344" s="73">
        <v>42982</v>
      </c>
      <c r="Y1344" s="74" t="s">
        <v>68</v>
      </c>
      <c r="Z1344" s="74">
        <v>4600007410</v>
      </c>
      <c r="AA1344" s="75">
        <f t="shared" si="20"/>
        <v>1</v>
      </c>
      <c r="AB1344" s="70" t="s">
        <v>4640</v>
      </c>
      <c r="AC1344" s="70" t="s">
        <v>61</v>
      </c>
      <c r="AD1344" s="70" t="s">
        <v>4641</v>
      </c>
      <c r="AE1344" s="70" t="s">
        <v>4608</v>
      </c>
      <c r="AF1344" s="76" t="s">
        <v>4433</v>
      </c>
      <c r="AG1344" s="65" t="s">
        <v>3424</v>
      </c>
    </row>
    <row r="1345" spans="1:33" s="78" customFormat="1" ht="50.25" customHeight="1" x14ac:dyDescent="0.25">
      <c r="A1345" s="61" t="s">
        <v>4422</v>
      </c>
      <c r="B1345" s="62">
        <v>77101604</v>
      </c>
      <c r="C1345" s="63" t="s">
        <v>4642</v>
      </c>
      <c r="D1345" s="64">
        <v>43040</v>
      </c>
      <c r="E1345" s="65" t="s">
        <v>736</v>
      </c>
      <c r="F1345" s="66" t="s">
        <v>81</v>
      </c>
      <c r="G1345" s="65" t="s">
        <v>241</v>
      </c>
      <c r="H1345" s="67">
        <v>26996104</v>
      </c>
      <c r="I1345" s="67">
        <v>26996104</v>
      </c>
      <c r="J1345" s="66" t="s">
        <v>49</v>
      </c>
      <c r="K1345" s="66" t="s">
        <v>50</v>
      </c>
      <c r="L1345" s="62" t="s">
        <v>4424</v>
      </c>
      <c r="M1345" s="62" t="s">
        <v>52</v>
      </c>
      <c r="N1345" s="68" t="s">
        <v>4425</v>
      </c>
      <c r="O1345" s="69" t="s">
        <v>4426</v>
      </c>
      <c r="P1345" s="65" t="s">
        <v>4450</v>
      </c>
      <c r="Q1345" s="65" t="s">
        <v>4451</v>
      </c>
      <c r="R1345" s="65" t="s">
        <v>4452</v>
      </c>
      <c r="S1345" s="65" t="s">
        <v>4453</v>
      </c>
      <c r="T1345" s="65">
        <v>34020204</v>
      </c>
      <c r="U1345" s="70" t="s">
        <v>4454</v>
      </c>
      <c r="V1345" s="71" t="s">
        <v>4643</v>
      </c>
      <c r="W1345" s="72" t="s">
        <v>68</v>
      </c>
      <c r="X1345" s="73">
        <v>43039</v>
      </c>
      <c r="Y1345" s="74" t="s">
        <v>68</v>
      </c>
      <c r="Z1345" s="74" t="s">
        <v>4643</v>
      </c>
      <c r="AA1345" s="75">
        <f t="shared" si="20"/>
        <v>1</v>
      </c>
      <c r="AB1345" s="70" t="s">
        <v>4644</v>
      </c>
      <c r="AC1345" s="70" t="s">
        <v>61</v>
      </c>
      <c r="AD1345" s="70" t="s">
        <v>4645</v>
      </c>
      <c r="AE1345" s="70" t="s">
        <v>4455</v>
      </c>
      <c r="AF1345" s="76" t="s">
        <v>4433</v>
      </c>
      <c r="AG1345" s="65" t="s">
        <v>3424</v>
      </c>
    </row>
    <row r="1346" spans="1:33" s="78" customFormat="1" ht="50.25" customHeight="1" x14ac:dyDescent="0.25">
      <c r="A1346" s="61" t="s">
        <v>4422</v>
      </c>
      <c r="B1346" s="62">
        <v>77101604</v>
      </c>
      <c r="C1346" s="63" t="s">
        <v>4646</v>
      </c>
      <c r="D1346" s="64">
        <v>43040</v>
      </c>
      <c r="E1346" s="65" t="s">
        <v>736</v>
      </c>
      <c r="F1346" s="66" t="s">
        <v>81</v>
      </c>
      <c r="G1346" s="65" t="s">
        <v>241</v>
      </c>
      <c r="H1346" s="67">
        <v>104640373</v>
      </c>
      <c r="I1346" s="67">
        <v>104640373</v>
      </c>
      <c r="J1346" s="66" t="s">
        <v>49</v>
      </c>
      <c r="K1346" s="66" t="s">
        <v>50</v>
      </c>
      <c r="L1346" s="62" t="s">
        <v>4424</v>
      </c>
      <c r="M1346" s="62" t="s">
        <v>52</v>
      </c>
      <c r="N1346" s="68" t="s">
        <v>4425</v>
      </c>
      <c r="O1346" s="69" t="s">
        <v>4426</v>
      </c>
      <c r="P1346" s="65" t="s">
        <v>4450</v>
      </c>
      <c r="Q1346" s="65" t="s">
        <v>4451</v>
      </c>
      <c r="R1346" s="65" t="s">
        <v>4452</v>
      </c>
      <c r="S1346" s="65" t="s">
        <v>4453</v>
      </c>
      <c r="T1346" s="65">
        <v>34020204</v>
      </c>
      <c r="U1346" s="70" t="s">
        <v>4454</v>
      </c>
      <c r="V1346" s="71" t="s">
        <v>4647</v>
      </c>
      <c r="W1346" s="72" t="s">
        <v>68</v>
      </c>
      <c r="X1346" s="73">
        <v>43039</v>
      </c>
      <c r="Y1346" s="74" t="s">
        <v>68</v>
      </c>
      <c r="Z1346" s="74" t="s">
        <v>4647</v>
      </c>
      <c r="AA1346" s="75">
        <f t="shared" si="20"/>
        <v>1</v>
      </c>
      <c r="AB1346" s="70" t="s">
        <v>4648</v>
      </c>
      <c r="AC1346" s="70" t="s">
        <v>61</v>
      </c>
      <c r="AD1346" s="70" t="s">
        <v>4649</v>
      </c>
      <c r="AE1346" s="70" t="s">
        <v>4455</v>
      </c>
      <c r="AF1346" s="76" t="s">
        <v>4433</v>
      </c>
      <c r="AG1346" s="65" t="s">
        <v>3424</v>
      </c>
    </row>
    <row r="1347" spans="1:33" s="78" customFormat="1" ht="50.25" customHeight="1" x14ac:dyDescent="0.25">
      <c r="A1347" s="61" t="s">
        <v>4422</v>
      </c>
      <c r="B1347" s="62">
        <v>77101604</v>
      </c>
      <c r="C1347" s="63" t="s">
        <v>4650</v>
      </c>
      <c r="D1347" s="64">
        <v>43040</v>
      </c>
      <c r="E1347" s="65" t="s">
        <v>736</v>
      </c>
      <c r="F1347" s="66" t="s">
        <v>81</v>
      </c>
      <c r="G1347" s="65" t="s">
        <v>241</v>
      </c>
      <c r="H1347" s="67">
        <v>50028707</v>
      </c>
      <c r="I1347" s="67">
        <v>50028707</v>
      </c>
      <c r="J1347" s="66" t="s">
        <v>49</v>
      </c>
      <c r="K1347" s="66" t="s">
        <v>50</v>
      </c>
      <c r="L1347" s="62" t="s">
        <v>4424</v>
      </c>
      <c r="M1347" s="62" t="s">
        <v>52</v>
      </c>
      <c r="N1347" s="68" t="s">
        <v>4425</v>
      </c>
      <c r="O1347" s="69" t="s">
        <v>4426</v>
      </c>
      <c r="P1347" s="65" t="s">
        <v>4450</v>
      </c>
      <c r="Q1347" s="65" t="s">
        <v>4451</v>
      </c>
      <c r="R1347" s="65" t="s">
        <v>4452</v>
      </c>
      <c r="S1347" s="65" t="s">
        <v>4453</v>
      </c>
      <c r="T1347" s="65">
        <v>34020204</v>
      </c>
      <c r="U1347" s="70" t="s">
        <v>4454</v>
      </c>
      <c r="V1347" s="71" t="s">
        <v>4651</v>
      </c>
      <c r="W1347" s="72" t="s">
        <v>68</v>
      </c>
      <c r="X1347" s="73">
        <v>43039</v>
      </c>
      <c r="Y1347" s="74" t="s">
        <v>68</v>
      </c>
      <c r="Z1347" s="74" t="s">
        <v>4651</v>
      </c>
      <c r="AA1347" s="75">
        <f t="shared" si="20"/>
        <v>1</v>
      </c>
      <c r="AB1347" s="70" t="s">
        <v>4652</v>
      </c>
      <c r="AC1347" s="70" t="s">
        <v>61</v>
      </c>
      <c r="AD1347" s="70" t="s">
        <v>4653</v>
      </c>
      <c r="AE1347" s="70" t="s">
        <v>4455</v>
      </c>
      <c r="AF1347" s="76" t="s">
        <v>4433</v>
      </c>
      <c r="AG1347" s="65" t="s">
        <v>3424</v>
      </c>
    </row>
    <row r="1348" spans="1:33" s="78" customFormat="1" ht="50.25" customHeight="1" x14ac:dyDescent="0.25">
      <c r="A1348" s="61" t="s">
        <v>4422</v>
      </c>
      <c r="B1348" s="62">
        <v>77101604</v>
      </c>
      <c r="C1348" s="63" t="s">
        <v>4654</v>
      </c>
      <c r="D1348" s="64">
        <v>43040</v>
      </c>
      <c r="E1348" s="65" t="s">
        <v>736</v>
      </c>
      <c r="F1348" s="66" t="s">
        <v>81</v>
      </c>
      <c r="G1348" s="65" t="s">
        <v>241</v>
      </c>
      <c r="H1348" s="67">
        <v>54276652</v>
      </c>
      <c r="I1348" s="67">
        <v>54276652</v>
      </c>
      <c r="J1348" s="66" t="s">
        <v>49</v>
      </c>
      <c r="K1348" s="66" t="s">
        <v>50</v>
      </c>
      <c r="L1348" s="62" t="s">
        <v>4424</v>
      </c>
      <c r="M1348" s="62" t="s">
        <v>52</v>
      </c>
      <c r="N1348" s="68" t="s">
        <v>4425</v>
      </c>
      <c r="O1348" s="69" t="s">
        <v>4426</v>
      </c>
      <c r="P1348" s="65" t="s">
        <v>4450</v>
      </c>
      <c r="Q1348" s="65" t="s">
        <v>4451</v>
      </c>
      <c r="R1348" s="65" t="s">
        <v>4452</v>
      </c>
      <c r="S1348" s="65" t="s">
        <v>4453</v>
      </c>
      <c r="T1348" s="65">
        <v>34020204</v>
      </c>
      <c r="U1348" s="70" t="s">
        <v>4454</v>
      </c>
      <c r="V1348" s="71" t="s">
        <v>4655</v>
      </c>
      <c r="W1348" s="72" t="s">
        <v>68</v>
      </c>
      <c r="X1348" s="73">
        <v>43039</v>
      </c>
      <c r="Y1348" s="74" t="s">
        <v>68</v>
      </c>
      <c r="Z1348" s="74" t="s">
        <v>4655</v>
      </c>
      <c r="AA1348" s="75">
        <f t="shared" si="20"/>
        <v>1</v>
      </c>
      <c r="AB1348" s="70" t="s">
        <v>4656</v>
      </c>
      <c r="AC1348" s="70" t="s">
        <v>61</v>
      </c>
      <c r="AD1348" s="70" t="s">
        <v>4657</v>
      </c>
      <c r="AE1348" s="70" t="s">
        <v>4455</v>
      </c>
      <c r="AF1348" s="76" t="s">
        <v>4433</v>
      </c>
      <c r="AG1348" s="65" t="s">
        <v>3424</v>
      </c>
    </row>
    <row r="1349" spans="1:33" s="78" customFormat="1" ht="50.25" customHeight="1" x14ac:dyDescent="0.25">
      <c r="A1349" s="61" t="s">
        <v>4422</v>
      </c>
      <c r="B1349" s="62">
        <v>77101604</v>
      </c>
      <c r="C1349" s="63" t="s">
        <v>4658</v>
      </c>
      <c r="D1349" s="64">
        <v>43040</v>
      </c>
      <c r="E1349" s="65" t="s">
        <v>736</v>
      </c>
      <c r="F1349" s="66" t="s">
        <v>81</v>
      </c>
      <c r="G1349" s="65" t="s">
        <v>241</v>
      </c>
      <c r="H1349" s="67">
        <v>54276652</v>
      </c>
      <c r="I1349" s="67">
        <v>54276652</v>
      </c>
      <c r="J1349" s="66" t="s">
        <v>49</v>
      </c>
      <c r="K1349" s="66" t="s">
        <v>50</v>
      </c>
      <c r="L1349" s="62" t="s">
        <v>4424</v>
      </c>
      <c r="M1349" s="62" t="s">
        <v>52</v>
      </c>
      <c r="N1349" s="68" t="s">
        <v>4425</v>
      </c>
      <c r="O1349" s="69" t="s">
        <v>4426</v>
      </c>
      <c r="P1349" s="65" t="s">
        <v>4450</v>
      </c>
      <c r="Q1349" s="65" t="s">
        <v>4451</v>
      </c>
      <c r="R1349" s="65" t="s">
        <v>4452</v>
      </c>
      <c r="S1349" s="65" t="s">
        <v>4453</v>
      </c>
      <c r="T1349" s="65">
        <v>34020204</v>
      </c>
      <c r="U1349" s="70" t="s">
        <v>4454</v>
      </c>
      <c r="V1349" s="71" t="s">
        <v>4659</v>
      </c>
      <c r="W1349" s="72" t="s">
        <v>68</v>
      </c>
      <c r="X1349" s="73">
        <v>43048</v>
      </c>
      <c r="Y1349" s="74" t="s">
        <v>68</v>
      </c>
      <c r="Z1349" s="74" t="s">
        <v>4659</v>
      </c>
      <c r="AA1349" s="75">
        <f t="shared" si="20"/>
        <v>1</v>
      </c>
      <c r="AB1349" s="70" t="s">
        <v>4660</v>
      </c>
      <c r="AC1349" s="70" t="s">
        <v>61</v>
      </c>
      <c r="AD1349" s="70" t="s">
        <v>4661</v>
      </c>
      <c r="AE1349" s="70" t="s">
        <v>4455</v>
      </c>
      <c r="AF1349" s="76" t="s">
        <v>4433</v>
      </c>
      <c r="AG1349" s="65" t="s">
        <v>3424</v>
      </c>
    </row>
    <row r="1350" spans="1:33" s="78" customFormat="1" ht="50.25" customHeight="1" x14ac:dyDescent="0.25">
      <c r="A1350" s="61" t="s">
        <v>4422</v>
      </c>
      <c r="B1350" s="62">
        <v>77101604</v>
      </c>
      <c r="C1350" s="63" t="s">
        <v>4662</v>
      </c>
      <c r="D1350" s="64">
        <v>43313</v>
      </c>
      <c r="E1350" s="65" t="s">
        <v>814</v>
      </c>
      <c r="F1350" s="66" t="s">
        <v>81</v>
      </c>
      <c r="G1350" s="65" t="s">
        <v>241</v>
      </c>
      <c r="H1350" s="67">
        <v>350000000</v>
      </c>
      <c r="I1350" s="67">
        <v>350000000</v>
      </c>
      <c r="J1350" s="66" t="s">
        <v>76</v>
      </c>
      <c r="K1350" s="66" t="s">
        <v>68</v>
      </c>
      <c r="L1350" s="62" t="s">
        <v>4424</v>
      </c>
      <c r="M1350" s="62" t="s">
        <v>52</v>
      </c>
      <c r="N1350" s="68" t="s">
        <v>4425</v>
      </c>
      <c r="O1350" s="69" t="s">
        <v>4426</v>
      </c>
      <c r="P1350" s="65" t="s">
        <v>4450</v>
      </c>
      <c r="Q1350" s="65" t="s">
        <v>4451</v>
      </c>
      <c r="R1350" s="65" t="s">
        <v>4452</v>
      </c>
      <c r="S1350" s="65" t="s">
        <v>4453</v>
      </c>
      <c r="T1350" s="65">
        <v>34020204</v>
      </c>
      <c r="U1350" s="70" t="s">
        <v>4454</v>
      </c>
      <c r="V1350" s="71"/>
      <c r="W1350" s="72"/>
      <c r="X1350" s="73"/>
      <c r="Y1350" s="74"/>
      <c r="Z1350" s="74"/>
      <c r="AA1350" s="75" t="str">
        <f t="shared" si="20"/>
        <v/>
      </c>
      <c r="AB1350" s="70"/>
      <c r="AC1350" s="70"/>
      <c r="AD1350" s="70"/>
      <c r="AE1350" s="70" t="s">
        <v>4663</v>
      </c>
      <c r="AF1350" s="76" t="s">
        <v>4433</v>
      </c>
      <c r="AG1350" s="65" t="s">
        <v>3424</v>
      </c>
    </row>
    <row r="1351" spans="1:33" s="78" customFormat="1" ht="50.25" customHeight="1" x14ac:dyDescent="0.25">
      <c r="A1351" s="61" t="s">
        <v>4422</v>
      </c>
      <c r="B1351" s="62">
        <v>77101703</v>
      </c>
      <c r="C1351" s="63" t="s">
        <v>4439</v>
      </c>
      <c r="D1351" s="64">
        <v>43282</v>
      </c>
      <c r="E1351" s="65" t="s">
        <v>171</v>
      </c>
      <c r="F1351" s="66" t="s">
        <v>81</v>
      </c>
      <c r="G1351" s="65" t="s">
        <v>241</v>
      </c>
      <c r="H1351" s="67">
        <v>101281203</v>
      </c>
      <c r="I1351" s="67">
        <v>101281203</v>
      </c>
      <c r="J1351" s="66" t="s">
        <v>76</v>
      </c>
      <c r="K1351" s="66" t="s">
        <v>68</v>
      </c>
      <c r="L1351" s="62" t="s">
        <v>4424</v>
      </c>
      <c r="M1351" s="62" t="s">
        <v>52</v>
      </c>
      <c r="N1351" s="68" t="s">
        <v>4425</v>
      </c>
      <c r="O1351" s="69" t="s">
        <v>4426</v>
      </c>
      <c r="P1351" s="65" t="s">
        <v>4437</v>
      </c>
      <c r="Q1351" s="65" t="s">
        <v>4664</v>
      </c>
      <c r="R1351" s="65" t="s">
        <v>4439</v>
      </c>
      <c r="S1351" s="65" t="s">
        <v>4440</v>
      </c>
      <c r="T1351" s="65">
        <v>34020301</v>
      </c>
      <c r="U1351" s="70" t="s">
        <v>4665</v>
      </c>
      <c r="V1351" s="71"/>
      <c r="W1351" s="72"/>
      <c r="X1351" s="73"/>
      <c r="Y1351" s="74"/>
      <c r="Z1351" s="74"/>
      <c r="AA1351" s="75" t="str">
        <f t="shared" si="20"/>
        <v/>
      </c>
      <c r="AB1351" s="70"/>
      <c r="AC1351" s="70"/>
      <c r="AD1351" s="70"/>
      <c r="AE1351" s="70" t="s">
        <v>4666</v>
      </c>
      <c r="AF1351" s="76" t="s">
        <v>4433</v>
      </c>
      <c r="AG1351" s="65" t="s">
        <v>3424</v>
      </c>
    </row>
    <row r="1352" spans="1:33" s="78" customFormat="1" ht="50.25" customHeight="1" x14ac:dyDescent="0.25">
      <c r="A1352" s="61" t="s">
        <v>4422</v>
      </c>
      <c r="B1352" s="62">
        <v>77101703</v>
      </c>
      <c r="C1352" s="63" t="s">
        <v>4667</v>
      </c>
      <c r="D1352" s="64">
        <v>43282</v>
      </c>
      <c r="E1352" s="65" t="s">
        <v>171</v>
      </c>
      <c r="F1352" s="66" t="s">
        <v>81</v>
      </c>
      <c r="G1352" s="65" t="s">
        <v>241</v>
      </c>
      <c r="H1352" s="67">
        <v>100000000</v>
      </c>
      <c r="I1352" s="67">
        <v>100000000</v>
      </c>
      <c r="J1352" s="66" t="s">
        <v>76</v>
      </c>
      <c r="K1352" s="66" t="s">
        <v>68</v>
      </c>
      <c r="L1352" s="62" t="s">
        <v>4424</v>
      </c>
      <c r="M1352" s="62" t="s">
        <v>52</v>
      </c>
      <c r="N1352" s="68" t="s">
        <v>4425</v>
      </c>
      <c r="O1352" s="69" t="s">
        <v>4426</v>
      </c>
      <c r="P1352" s="65" t="s">
        <v>4437</v>
      </c>
      <c r="Q1352" s="65" t="s">
        <v>4438</v>
      </c>
      <c r="R1352" s="65" t="s">
        <v>4439</v>
      </c>
      <c r="S1352" s="65" t="s">
        <v>4440</v>
      </c>
      <c r="T1352" s="65">
        <v>34020302</v>
      </c>
      <c r="U1352" s="70" t="s">
        <v>4441</v>
      </c>
      <c r="V1352" s="71"/>
      <c r="W1352" s="72"/>
      <c r="X1352" s="73"/>
      <c r="Y1352" s="74"/>
      <c r="Z1352" s="74"/>
      <c r="AA1352" s="75" t="str">
        <f t="shared" si="20"/>
        <v/>
      </c>
      <c r="AB1352" s="70"/>
      <c r="AC1352" s="70"/>
      <c r="AD1352" s="70"/>
      <c r="AE1352" s="70" t="s">
        <v>4436</v>
      </c>
      <c r="AF1352" s="76" t="s">
        <v>4433</v>
      </c>
      <c r="AG1352" s="65" t="s">
        <v>3424</v>
      </c>
    </row>
    <row r="1353" spans="1:33" s="78" customFormat="1" ht="50.25" customHeight="1" x14ac:dyDescent="0.25">
      <c r="A1353" s="61" t="s">
        <v>4422</v>
      </c>
      <c r="B1353" s="62">
        <v>77101604</v>
      </c>
      <c r="C1353" s="63" t="s">
        <v>4668</v>
      </c>
      <c r="D1353" s="64">
        <v>43282</v>
      </c>
      <c r="E1353" s="65" t="s">
        <v>171</v>
      </c>
      <c r="F1353" s="66" t="s">
        <v>81</v>
      </c>
      <c r="G1353" s="65" t="s">
        <v>241</v>
      </c>
      <c r="H1353" s="67">
        <v>175000000</v>
      </c>
      <c r="I1353" s="67">
        <v>175000000</v>
      </c>
      <c r="J1353" s="66" t="s">
        <v>76</v>
      </c>
      <c r="K1353" s="66" t="s">
        <v>68</v>
      </c>
      <c r="L1353" s="62" t="s">
        <v>4424</v>
      </c>
      <c r="M1353" s="62" t="s">
        <v>52</v>
      </c>
      <c r="N1353" s="68" t="s">
        <v>4425</v>
      </c>
      <c r="O1353" s="69" t="s">
        <v>4426</v>
      </c>
      <c r="P1353" s="65" t="s">
        <v>4443</v>
      </c>
      <c r="Q1353" s="65" t="s">
        <v>4669</v>
      </c>
      <c r="R1353" s="65" t="s">
        <v>4445</v>
      </c>
      <c r="S1353" s="65" t="s">
        <v>4446</v>
      </c>
      <c r="T1353" s="65">
        <v>34020106</v>
      </c>
      <c r="U1353" s="70" t="s">
        <v>4670</v>
      </c>
      <c r="V1353" s="71"/>
      <c r="W1353" s="72"/>
      <c r="X1353" s="73"/>
      <c r="Y1353" s="74"/>
      <c r="Z1353" s="74"/>
      <c r="AA1353" s="75" t="str">
        <f t="shared" si="20"/>
        <v/>
      </c>
      <c r="AB1353" s="70"/>
      <c r="AC1353" s="70"/>
      <c r="AD1353" s="70"/>
      <c r="AE1353" s="70" t="s">
        <v>4671</v>
      </c>
      <c r="AF1353" s="76" t="s">
        <v>4433</v>
      </c>
      <c r="AG1353" s="65" t="s">
        <v>3424</v>
      </c>
    </row>
    <row r="1354" spans="1:33" s="78" customFormat="1" ht="50.25" customHeight="1" x14ac:dyDescent="0.25">
      <c r="A1354" s="61" t="s">
        <v>4422</v>
      </c>
      <c r="B1354" s="62">
        <v>77101604</v>
      </c>
      <c r="C1354" s="63" t="s">
        <v>4672</v>
      </c>
      <c r="D1354" s="64">
        <v>43132</v>
      </c>
      <c r="E1354" s="65" t="s">
        <v>4673</v>
      </c>
      <c r="F1354" s="66" t="s">
        <v>639</v>
      </c>
      <c r="G1354" s="65" t="s">
        <v>241</v>
      </c>
      <c r="H1354" s="67">
        <v>75000000</v>
      </c>
      <c r="I1354" s="67">
        <v>75000000</v>
      </c>
      <c r="J1354" s="66" t="s">
        <v>76</v>
      </c>
      <c r="K1354" s="66" t="s">
        <v>68</v>
      </c>
      <c r="L1354" s="62" t="s">
        <v>4424</v>
      </c>
      <c r="M1354" s="62" t="s">
        <v>52</v>
      </c>
      <c r="N1354" s="68" t="s">
        <v>4425</v>
      </c>
      <c r="O1354" s="69" t="s">
        <v>4426</v>
      </c>
      <c r="P1354" s="65" t="s">
        <v>4443</v>
      </c>
      <c r="Q1354" s="65" t="s">
        <v>4674</v>
      </c>
      <c r="R1354" s="65" t="s">
        <v>4445</v>
      </c>
      <c r="S1354" s="65" t="s">
        <v>4446</v>
      </c>
      <c r="T1354" s="65">
        <v>34020103</v>
      </c>
      <c r="U1354" s="70" t="s">
        <v>4675</v>
      </c>
      <c r="V1354" s="71">
        <v>7509</v>
      </c>
      <c r="W1354" s="72">
        <v>18801</v>
      </c>
      <c r="X1354" s="73">
        <v>43019</v>
      </c>
      <c r="Y1354" s="74" t="s">
        <v>68</v>
      </c>
      <c r="Z1354" s="74">
        <v>4600007586</v>
      </c>
      <c r="AA1354" s="75">
        <f t="shared" si="20"/>
        <v>1</v>
      </c>
      <c r="AB1354" s="70" t="s">
        <v>4676</v>
      </c>
      <c r="AC1354" s="70" t="s">
        <v>61</v>
      </c>
      <c r="AD1354" s="70"/>
      <c r="AE1354" s="70" t="s">
        <v>4677</v>
      </c>
      <c r="AF1354" s="76" t="s">
        <v>4433</v>
      </c>
      <c r="AG1354" s="65" t="s">
        <v>3424</v>
      </c>
    </row>
    <row r="1355" spans="1:33" s="78" customFormat="1" ht="50.25" customHeight="1" x14ac:dyDescent="0.25">
      <c r="A1355" s="61" t="s">
        <v>4422</v>
      </c>
      <c r="B1355" s="62">
        <v>77101703</v>
      </c>
      <c r="C1355" s="63" t="s">
        <v>4678</v>
      </c>
      <c r="D1355" s="64">
        <v>43282</v>
      </c>
      <c r="E1355" s="65" t="s">
        <v>171</v>
      </c>
      <c r="F1355" s="66" t="s">
        <v>81</v>
      </c>
      <c r="G1355" s="65" t="s">
        <v>241</v>
      </c>
      <c r="H1355" s="67">
        <v>60000000</v>
      </c>
      <c r="I1355" s="67">
        <v>60000000</v>
      </c>
      <c r="J1355" s="66" t="s">
        <v>76</v>
      </c>
      <c r="K1355" s="66" t="s">
        <v>68</v>
      </c>
      <c r="L1355" s="62" t="s">
        <v>4424</v>
      </c>
      <c r="M1355" s="62" t="s">
        <v>52</v>
      </c>
      <c r="N1355" s="68" t="s">
        <v>4425</v>
      </c>
      <c r="O1355" s="69" t="s">
        <v>4426</v>
      </c>
      <c r="P1355" s="65" t="s">
        <v>4450</v>
      </c>
      <c r="Q1355" s="65" t="s">
        <v>4679</v>
      </c>
      <c r="R1355" s="65" t="s">
        <v>4452</v>
      </c>
      <c r="S1355" s="65" t="s">
        <v>4453</v>
      </c>
      <c r="T1355" s="65">
        <v>34020206</v>
      </c>
      <c r="U1355" s="70" t="s">
        <v>4680</v>
      </c>
      <c r="V1355" s="71"/>
      <c r="W1355" s="72"/>
      <c r="X1355" s="73"/>
      <c r="Y1355" s="74"/>
      <c r="Z1355" s="74"/>
      <c r="AA1355" s="75" t="str">
        <f t="shared" si="20"/>
        <v/>
      </c>
      <c r="AB1355" s="70"/>
      <c r="AC1355" s="70"/>
      <c r="AD1355" s="70"/>
      <c r="AE1355" s="70" t="s">
        <v>4681</v>
      </c>
      <c r="AF1355" s="76" t="s">
        <v>4433</v>
      </c>
      <c r="AG1355" s="65" t="s">
        <v>3424</v>
      </c>
    </row>
    <row r="1356" spans="1:33" s="78" customFormat="1" ht="50.25" customHeight="1" x14ac:dyDescent="0.25">
      <c r="A1356" s="61" t="s">
        <v>4422</v>
      </c>
      <c r="B1356" s="62">
        <v>77101703</v>
      </c>
      <c r="C1356" s="63" t="s">
        <v>4682</v>
      </c>
      <c r="D1356" s="64">
        <v>43282</v>
      </c>
      <c r="E1356" s="65" t="s">
        <v>171</v>
      </c>
      <c r="F1356" s="66" t="s">
        <v>81</v>
      </c>
      <c r="G1356" s="65" t="s">
        <v>241</v>
      </c>
      <c r="H1356" s="67">
        <v>70000000</v>
      </c>
      <c r="I1356" s="67">
        <v>70000000</v>
      </c>
      <c r="J1356" s="66" t="s">
        <v>76</v>
      </c>
      <c r="K1356" s="66" t="s">
        <v>68</v>
      </c>
      <c r="L1356" s="62" t="s">
        <v>4424</v>
      </c>
      <c r="M1356" s="62" t="s">
        <v>52</v>
      </c>
      <c r="N1356" s="68" t="s">
        <v>4425</v>
      </c>
      <c r="O1356" s="69" t="s">
        <v>4426</v>
      </c>
      <c r="P1356" s="65" t="s">
        <v>4450</v>
      </c>
      <c r="Q1356" s="65" t="s">
        <v>4679</v>
      </c>
      <c r="R1356" s="65" t="s">
        <v>4452</v>
      </c>
      <c r="S1356" s="65" t="s">
        <v>4453</v>
      </c>
      <c r="T1356" s="65">
        <v>34020206</v>
      </c>
      <c r="U1356" s="70" t="s">
        <v>4680</v>
      </c>
      <c r="V1356" s="71"/>
      <c r="W1356" s="72"/>
      <c r="X1356" s="73"/>
      <c r="Y1356" s="74"/>
      <c r="Z1356" s="74"/>
      <c r="AA1356" s="75" t="str">
        <f t="shared" ref="AA1356:AA1419" si="21">+IF(AND(W1356="",X1356="",Y1356="",Z1356=""),"",IF(AND(W1356&lt;&gt;"",X1356="",Y1356="",Z1356=""),0%,IF(AND(W1356&lt;&gt;"",X1356&lt;&gt;"",Y1356="",Z1356=""),33%,IF(AND(W1356&lt;&gt;"",X1356&lt;&gt;"",Y1356&lt;&gt;"",Z1356=""),66%,IF(AND(W1356&lt;&gt;"",X1356&lt;&gt;"",Y1356&lt;&gt;"",Z1356&lt;&gt;""),100%,"Información incompleta")))))</f>
        <v/>
      </c>
      <c r="AB1356" s="70"/>
      <c r="AC1356" s="70"/>
      <c r="AD1356" s="70"/>
      <c r="AE1356" s="70" t="s">
        <v>4681</v>
      </c>
      <c r="AF1356" s="76" t="s">
        <v>4433</v>
      </c>
      <c r="AG1356" s="65" t="s">
        <v>3424</v>
      </c>
    </row>
    <row r="1357" spans="1:33" s="78" customFormat="1" ht="50.25" customHeight="1" x14ac:dyDescent="0.25">
      <c r="A1357" s="61" t="s">
        <v>4422</v>
      </c>
      <c r="B1357" s="62">
        <v>77101703</v>
      </c>
      <c r="C1357" s="63" t="s">
        <v>4683</v>
      </c>
      <c r="D1357" s="64">
        <v>43282</v>
      </c>
      <c r="E1357" s="65" t="s">
        <v>171</v>
      </c>
      <c r="F1357" s="66" t="s">
        <v>81</v>
      </c>
      <c r="G1357" s="65" t="s">
        <v>241</v>
      </c>
      <c r="H1357" s="67">
        <v>20000000</v>
      </c>
      <c r="I1357" s="67">
        <v>20000000</v>
      </c>
      <c r="J1357" s="66" t="s">
        <v>76</v>
      </c>
      <c r="K1357" s="66" t="s">
        <v>68</v>
      </c>
      <c r="L1357" s="62" t="s">
        <v>4424</v>
      </c>
      <c r="M1357" s="62" t="s">
        <v>52</v>
      </c>
      <c r="N1357" s="68" t="s">
        <v>4425</v>
      </c>
      <c r="O1357" s="69" t="s">
        <v>4426</v>
      </c>
      <c r="P1357" s="65" t="s">
        <v>4450</v>
      </c>
      <c r="Q1357" s="65" t="s">
        <v>4679</v>
      </c>
      <c r="R1357" s="65" t="s">
        <v>4452</v>
      </c>
      <c r="S1357" s="65" t="s">
        <v>4453</v>
      </c>
      <c r="T1357" s="65">
        <v>34020206</v>
      </c>
      <c r="U1357" s="70" t="s">
        <v>4680</v>
      </c>
      <c r="V1357" s="71"/>
      <c r="W1357" s="72"/>
      <c r="X1357" s="73"/>
      <c r="Y1357" s="74"/>
      <c r="Z1357" s="74"/>
      <c r="AA1357" s="75" t="str">
        <f t="shared" si="21"/>
        <v/>
      </c>
      <c r="AB1357" s="70"/>
      <c r="AC1357" s="70"/>
      <c r="AD1357" s="70"/>
      <c r="AE1357" s="70" t="s">
        <v>4681</v>
      </c>
      <c r="AF1357" s="76" t="s">
        <v>4433</v>
      </c>
      <c r="AG1357" s="65" t="s">
        <v>3424</v>
      </c>
    </row>
    <row r="1358" spans="1:33" s="78" customFormat="1" ht="50.25" customHeight="1" x14ac:dyDescent="0.25">
      <c r="A1358" s="61" t="s">
        <v>4422</v>
      </c>
      <c r="B1358" s="62">
        <v>77101703</v>
      </c>
      <c r="C1358" s="63" t="s">
        <v>4684</v>
      </c>
      <c r="D1358" s="64">
        <v>43282</v>
      </c>
      <c r="E1358" s="65" t="s">
        <v>171</v>
      </c>
      <c r="F1358" s="66" t="s">
        <v>81</v>
      </c>
      <c r="G1358" s="65" t="s">
        <v>241</v>
      </c>
      <c r="H1358" s="67">
        <v>75000000</v>
      </c>
      <c r="I1358" s="67">
        <v>75000000</v>
      </c>
      <c r="J1358" s="66" t="s">
        <v>76</v>
      </c>
      <c r="K1358" s="66" t="s">
        <v>68</v>
      </c>
      <c r="L1358" s="62" t="s">
        <v>4424</v>
      </c>
      <c r="M1358" s="62" t="s">
        <v>52</v>
      </c>
      <c r="N1358" s="68" t="s">
        <v>4425</v>
      </c>
      <c r="O1358" s="69" t="s">
        <v>4426</v>
      </c>
      <c r="P1358" s="65" t="s">
        <v>4450</v>
      </c>
      <c r="Q1358" s="65" t="s">
        <v>4679</v>
      </c>
      <c r="R1358" s="65" t="s">
        <v>4452</v>
      </c>
      <c r="S1358" s="65" t="s">
        <v>4453</v>
      </c>
      <c r="T1358" s="65">
        <v>34020206</v>
      </c>
      <c r="U1358" s="70" t="s">
        <v>4680</v>
      </c>
      <c r="V1358" s="71"/>
      <c r="W1358" s="72"/>
      <c r="X1358" s="73"/>
      <c r="Y1358" s="74"/>
      <c r="Z1358" s="74"/>
      <c r="AA1358" s="75" t="str">
        <f t="shared" si="21"/>
        <v/>
      </c>
      <c r="AB1358" s="70"/>
      <c r="AC1358" s="70"/>
      <c r="AD1358" s="70"/>
      <c r="AE1358" s="70" t="s">
        <v>4432</v>
      </c>
      <c r="AF1358" s="76" t="s">
        <v>4433</v>
      </c>
      <c r="AG1358" s="65" t="s">
        <v>3424</v>
      </c>
    </row>
    <row r="1359" spans="1:33" s="78" customFormat="1" ht="50.25" customHeight="1" x14ac:dyDescent="0.25">
      <c r="A1359" s="61" t="s">
        <v>4422</v>
      </c>
      <c r="B1359" s="62">
        <v>77101604</v>
      </c>
      <c r="C1359" s="63" t="s">
        <v>4685</v>
      </c>
      <c r="D1359" s="64">
        <v>43282</v>
      </c>
      <c r="E1359" s="65" t="s">
        <v>171</v>
      </c>
      <c r="F1359" s="66" t="s">
        <v>81</v>
      </c>
      <c r="G1359" s="65" t="s">
        <v>241</v>
      </c>
      <c r="H1359" s="67">
        <v>20000000</v>
      </c>
      <c r="I1359" s="67">
        <v>20000000</v>
      </c>
      <c r="J1359" s="66" t="s">
        <v>76</v>
      </c>
      <c r="K1359" s="66" t="s">
        <v>68</v>
      </c>
      <c r="L1359" s="62" t="s">
        <v>4424</v>
      </c>
      <c r="M1359" s="62" t="s">
        <v>52</v>
      </c>
      <c r="N1359" s="68" t="s">
        <v>4425</v>
      </c>
      <c r="O1359" s="69" t="s">
        <v>4426</v>
      </c>
      <c r="P1359" s="65" t="s">
        <v>4450</v>
      </c>
      <c r="Q1359" s="65" t="s">
        <v>4686</v>
      </c>
      <c r="R1359" s="65" t="s">
        <v>4452</v>
      </c>
      <c r="S1359" s="65" t="s">
        <v>4453</v>
      </c>
      <c r="T1359" s="65">
        <v>34020208</v>
      </c>
      <c r="U1359" s="70" t="s">
        <v>4687</v>
      </c>
      <c r="V1359" s="71"/>
      <c r="W1359" s="72"/>
      <c r="X1359" s="73"/>
      <c r="Y1359" s="74"/>
      <c r="Z1359" s="74"/>
      <c r="AA1359" s="75" t="str">
        <f t="shared" si="21"/>
        <v/>
      </c>
      <c r="AB1359" s="70"/>
      <c r="AC1359" s="70"/>
      <c r="AD1359" s="70"/>
      <c r="AE1359" s="70" t="s">
        <v>4436</v>
      </c>
      <c r="AF1359" s="76" t="s">
        <v>4433</v>
      </c>
      <c r="AG1359" s="65" t="s">
        <v>3424</v>
      </c>
    </row>
    <row r="1360" spans="1:33" s="78" customFormat="1" ht="50.25" customHeight="1" x14ac:dyDescent="0.25">
      <c r="A1360" s="61" t="s">
        <v>4422</v>
      </c>
      <c r="B1360" s="62">
        <v>77101604</v>
      </c>
      <c r="C1360" s="63" t="s">
        <v>4688</v>
      </c>
      <c r="D1360" s="64">
        <v>43282</v>
      </c>
      <c r="E1360" s="65" t="s">
        <v>171</v>
      </c>
      <c r="F1360" s="66" t="s">
        <v>81</v>
      </c>
      <c r="G1360" s="65" t="s">
        <v>241</v>
      </c>
      <c r="H1360" s="67">
        <v>96281203</v>
      </c>
      <c r="I1360" s="67">
        <v>96281203</v>
      </c>
      <c r="J1360" s="66" t="s">
        <v>76</v>
      </c>
      <c r="K1360" s="66" t="s">
        <v>68</v>
      </c>
      <c r="L1360" s="62" t="s">
        <v>4424</v>
      </c>
      <c r="M1360" s="62" t="s">
        <v>52</v>
      </c>
      <c r="N1360" s="68" t="s">
        <v>4425</v>
      </c>
      <c r="O1360" s="69" t="s">
        <v>4426</v>
      </c>
      <c r="P1360" s="65" t="s">
        <v>4450</v>
      </c>
      <c r="Q1360" s="65" t="s">
        <v>4689</v>
      </c>
      <c r="R1360" s="65" t="s">
        <v>4452</v>
      </c>
      <c r="S1360" s="65" t="s">
        <v>4453</v>
      </c>
      <c r="T1360" s="65">
        <v>34020202</v>
      </c>
      <c r="U1360" s="70" t="s">
        <v>4690</v>
      </c>
      <c r="V1360" s="71"/>
      <c r="W1360" s="72"/>
      <c r="X1360" s="73"/>
      <c r="Y1360" s="74"/>
      <c r="Z1360" s="74"/>
      <c r="AA1360" s="75" t="str">
        <f t="shared" si="21"/>
        <v/>
      </c>
      <c r="AB1360" s="70"/>
      <c r="AC1360" s="70"/>
      <c r="AD1360" s="70"/>
      <c r="AE1360" s="70" t="s">
        <v>4691</v>
      </c>
      <c r="AF1360" s="76" t="s">
        <v>4433</v>
      </c>
      <c r="AG1360" s="65" t="s">
        <v>3424</v>
      </c>
    </row>
    <row r="1361" spans="1:33" s="78" customFormat="1" ht="50.25" customHeight="1" x14ac:dyDescent="0.25">
      <c r="A1361" s="61" t="s">
        <v>4422</v>
      </c>
      <c r="B1361" s="62">
        <v>77101705</v>
      </c>
      <c r="C1361" s="63" t="s">
        <v>4692</v>
      </c>
      <c r="D1361" s="64">
        <v>43252</v>
      </c>
      <c r="E1361" s="65" t="s">
        <v>171</v>
      </c>
      <c r="F1361" s="66" t="s">
        <v>47</v>
      </c>
      <c r="G1361" s="65" t="s">
        <v>241</v>
      </c>
      <c r="H1361" s="67">
        <v>350000000</v>
      </c>
      <c r="I1361" s="67">
        <v>35000000</v>
      </c>
      <c r="J1361" s="66" t="s">
        <v>76</v>
      </c>
      <c r="K1361" s="66" t="s">
        <v>68</v>
      </c>
      <c r="L1361" s="62" t="s">
        <v>4424</v>
      </c>
      <c r="M1361" s="62" t="s">
        <v>52</v>
      </c>
      <c r="N1361" s="68" t="s">
        <v>4425</v>
      </c>
      <c r="O1361" s="69" t="s">
        <v>4426</v>
      </c>
      <c r="P1361" s="65" t="s">
        <v>4450</v>
      </c>
      <c r="Q1361" s="65" t="s">
        <v>4693</v>
      </c>
      <c r="R1361" s="65" t="s">
        <v>4452</v>
      </c>
      <c r="S1361" s="65" t="s">
        <v>4453</v>
      </c>
      <c r="T1361" s="65">
        <v>34020201</v>
      </c>
      <c r="U1361" s="70" t="s">
        <v>4694</v>
      </c>
      <c r="V1361" s="71"/>
      <c r="W1361" s="72">
        <v>22074</v>
      </c>
      <c r="X1361" s="73"/>
      <c r="Y1361" s="74"/>
      <c r="Z1361" s="74"/>
      <c r="AA1361" s="75">
        <f t="shared" si="21"/>
        <v>0</v>
      </c>
      <c r="AB1361" s="70"/>
      <c r="AC1361" s="70"/>
      <c r="AD1361" s="70"/>
      <c r="AE1361" s="70" t="s">
        <v>4432</v>
      </c>
      <c r="AF1361" s="76" t="s">
        <v>4433</v>
      </c>
      <c r="AG1361" s="65" t="s">
        <v>3424</v>
      </c>
    </row>
    <row r="1362" spans="1:33" s="78" customFormat="1" ht="50.25" customHeight="1" x14ac:dyDescent="0.25">
      <c r="A1362" s="61" t="s">
        <v>4422</v>
      </c>
      <c r="B1362" s="62">
        <v>77111603</v>
      </c>
      <c r="C1362" s="63" t="s">
        <v>4695</v>
      </c>
      <c r="D1362" s="64">
        <v>43282</v>
      </c>
      <c r="E1362" s="65" t="s">
        <v>171</v>
      </c>
      <c r="F1362" s="66" t="s">
        <v>81</v>
      </c>
      <c r="G1362" s="65" t="s">
        <v>241</v>
      </c>
      <c r="H1362" s="67">
        <v>99330187</v>
      </c>
      <c r="I1362" s="67">
        <v>99330187</v>
      </c>
      <c r="J1362" s="66" t="s">
        <v>76</v>
      </c>
      <c r="K1362" s="66" t="s">
        <v>68</v>
      </c>
      <c r="L1362" s="62" t="s">
        <v>4424</v>
      </c>
      <c r="M1362" s="62" t="s">
        <v>52</v>
      </c>
      <c r="N1362" s="68" t="s">
        <v>4425</v>
      </c>
      <c r="O1362" s="69" t="s">
        <v>4426</v>
      </c>
      <c r="P1362" s="65" t="s">
        <v>4450</v>
      </c>
      <c r="Q1362" s="65" t="s">
        <v>4693</v>
      </c>
      <c r="R1362" s="65" t="s">
        <v>4452</v>
      </c>
      <c r="S1362" s="65" t="s">
        <v>4453</v>
      </c>
      <c r="T1362" s="65">
        <v>34020201</v>
      </c>
      <c r="U1362" s="70" t="s">
        <v>4694</v>
      </c>
      <c r="V1362" s="71"/>
      <c r="W1362" s="72"/>
      <c r="X1362" s="73"/>
      <c r="Y1362" s="74"/>
      <c r="Z1362" s="74"/>
      <c r="AA1362" s="75" t="str">
        <f t="shared" si="21"/>
        <v/>
      </c>
      <c r="AB1362" s="70"/>
      <c r="AC1362" s="70"/>
      <c r="AD1362" s="70"/>
      <c r="AE1362" s="70" t="s">
        <v>4677</v>
      </c>
      <c r="AF1362" s="76" t="s">
        <v>4433</v>
      </c>
      <c r="AG1362" s="65" t="s">
        <v>3424</v>
      </c>
    </row>
    <row r="1363" spans="1:33" s="78" customFormat="1" ht="50.25" customHeight="1" x14ac:dyDescent="0.25">
      <c r="A1363" s="61" t="s">
        <v>4422</v>
      </c>
      <c r="B1363" s="62">
        <v>77111603</v>
      </c>
      <c r="C1363" s="63" t="s">
        <v>4696</v>
      </c>
      <c r="D1363" s="64">
        <v>43282</v>
      </c>
      <c r="E1363" s="65" t="s">
        <v>171</v>
      </c>
      <c r="F1363" s="66" t="s">
        <v>81</v>
      </c>
      <c r="G1363" s="65" t="s">
        <v>241</v>
      </c>
      <c r="H1363" s="67">
        <v>200000000</v>
      </c>
      <c r="I1363" s="67">
        <v>200000000</v>
      </c>
      <c r="J1363" s="66" t="s">
        <v>76</v>
      </c>
      <c r="K1363" s="66" t="s">
        <v>68</v>
      </c>
      <c r="L1363" s="62" t="s">
        <v>4424</v>
      </c>
      <c r="M1363" s="62" t="s">
        <v>52</v>
      </c>
      <c r="N1363" s="68" t="s">
        <v>4425</v>
      </c>
      <c r="O1363" s="69" t="s">
        <v>4426</v>
      </c>
      <c r="P1363" s="65" t="s">
        <v>4450</v>
      </c>
      <c r="Q1363" s="65" t="s">
        <v>4693</v>
      </c>
      <c r="R1363" s="65" t="s">
        <v>4452</v>
      </c>
      <c r="S1363" s="65" t="s">
        <v>4453</v>
      </c>
      <c r="T1363" s="65">
        <v>34020201</v>
      </c>
      <c r="U1363" s="70" t="s">
        <v>4694</v>
      </c>
      <c r="V1363" s="71"/>
      <c r="W1363" s="72"/>
      <c r="X1363" s="73"/>
      <c r="Y1363" s="74"/>
      <c r="Z1363" s="74"/>
      <c r="AA1363" s="75" t="str">
        <f t="shared" si="21"/>
        <v/>
      </c>
      <c r="AB1363" s="70"/>
      <c r="AC1363" s="70"/>
      <c r="AD1363" s="70"/>
      <c r="AE1363" s="70" t="s">
        <v>4677</v>
      </c>
      <c r="AF1363" s="76" t="s">
        <v>4433</v>
      </c>
      <c r="AG1363" s="65" t="s">
        <v>3424</v>
      </c>
    </row>
    <row r="1364" spans="1:33" s="78" customFormat="1" ht="50.25" customHeight="1" x14ac:dyDescent="0.25">
      <c r="A1364" s="61" t="s">
        <v>4422</v>
      </c>
      <c r="B1364" s="62">
        <v>90121500</v>
      </c>
      <c r="C1364" s="63" t="s">
        <v>4697</v>
      </c>
      <c r="D1364" s="64">
        <v>43009</v>
      </c>
      <c r="E1364" s="65" t="s">
        <v>701</v>
      </c>
      <c r="F1364" s="66" t="s">
        <v>47</v>
      </c>
      <c r="G1364" s="65" t="s">
        <v>241</v>
      </c>
      <c r="H1364" s="67">
        <v>35000000</v>
      </c>
      <c r="I1364" s="67">
        <v>30000000</v>
      </c>
      <c r="J1364" s="66" t="s">
        <v>49</v>
      </c>
      <c r="K1364" s="66" t="s">
        <v>50</v>
      </c>
      <c r="L1364" s="62" t="s">
        <v>4424</v>
      </c>
      <c r="M1364" s="62" t="s">
        <v>52</v>
      </c>
      <c r="N1364" s="68" t="s">
        <v>4698</v>
      </c>
      <c r="O1364" s="69" t="s">
        <v>4426</v>
      </c>
      <c r="P1364" s="65"/>
      <c r="Q1364" s="65"/>
      <c r="R1364" s="65"/>
      <c r="S1364" s="65"/>
      <c r="T1364" s="65"/>
      <c r="U1364" s="70"/>
      <c r="V1364" s="71"/>
      <c r="W1364" s="72">
        <v>20004</v>
      </c>
      <c r="X1364" s="73"/>
      <c r="Y1364" s="74"/>
      <c r="Z1364" s="74"/>
      <c r="AA1364" s="75">
        <f t="shared" si="21"/>
        <v>0</v>
      </c>
      <c r="AB1364" s="70"/>
      <c r="AC1364" s="70"/>
      <c r="AD1364" s="70" t="s">
        <v>4699</v>
      </c>
      <c r="AE1364" s="70" t="s">
        <v>4700</v>
      </c>
      <c r="AF1364" s="76" t="s">
        <v>4433</v>
      </c>
      <c r="AG1364" s="65" t="s">
        <v>3424</v>
      </c>
    </row>
    <row r="1365" spans="1:33" s="78" customFormat="1" ht="50.25" customHeight="1" x14ac:dyDescent="0.25">
      <c r="A1365" s="61" t="s">
        <v>4422</v>
      </c>
      <c r="B1365" s="62">
        <v>80111504</v>
      </c>
      <c r="C1365" s="63" t="s">
        <v>4701</v>
      </c>
      <c r="D1365" s="64">
        <v>43101</v>
      </c>
      <c r="E1365" s="65" t="s">
        <v>855</v>
      </c>
      <c r="F1365" s="66" t="s">
        <v>225</v>
      </c>
      <c r="G1365" s="65" t="s">
        <v>241</v>
      </c>
      <c r="H1365" s="67">
        <v>103718797</v>
      </c>
      <c r="I1365" s="67">
        <v>103718797</v>
      </c>
      <c r="J1365" s="66" t="s">
        <v>76</v>
      </c>
      <c r="K1365" s="66" t="s">
        <v>68</v>
      </c>
      <c r="L1365" s="62" t="s">
        <v>4424</v>
      </c>
      <c r="M1365" s="62" t="s">
        <v>52</v>
      </c>
      <c r="N1365" s="68" t="s">
        <v>4425</v>
      </c>
      <c r="O1365" s="69" t="s">
        <v>4426</v>
      </c>
      <c r="P1365" s="65" t="s">
        <v>4450</v>
      </c>
      <c r="Q1365" s="65" t="s">
        <v>4702</v>
      </c>
      <c r="R1365" s="65" t="s">
        <v>4452</v>
      </c>
      <c r="S1365" s="65" t="s">
        <v>4453</v>
      </c>
      <c r="T1365" s="65">
        <v>34020205</v>
      </c>
      <c r="U1365" s="70" t="s">
        <v>4703</v>
      </c>
      <c r="V1365" s="71"/>
      <c r="W1365" s="72"/>
      <c r="X1365" s="73"/>
      <c r="Y1365" s="74"/>
      <c r="Z1365" s="74"/>
      <c r="AA1365" s="75" t="str">
        <f t="shared" si="21"/>
        <v/>
      </c>
      <c r="AB1365" s="70"/>
      <c r="AC1365" s="70"/>
      <c r="AD1365" s="70" t="s">
        <v>4704</v>
      </c>
      <c r="AE1365" s="70" t="s">
        <v>68</v>
      </c>
      <c r="AF1365" s="76" t="s">
        <v>68</v>
      </c>
      <c r="AG1365" s="65" t="s">
        <v>68</v>
      </c>
    </row>
    <row r="1366" spans="1:33" s="78" customFormat="1" ht="50.25" customHeight="1" x14ac:dyDescent="0.25">
      <c r="A1366" s="61" t="s">
        <v>4422</v>
      </c>
      <c r="B1366" s="62">
        <v>80111504</v>
      </c>
      <c r="C1366" s="63" t="s">
        <v>4705</v>
      </c>
      <c r="D1366" s="64">
        <v>43101</v>
      </c>
      <c r="E1366" s="65" t="s">
        <v>855</v>
      </c>
      <c r="F1366" s="66" t="s">
        <v>225</v>
      </c>
      <c r="G1366" s="65" t="s">
        <v>241</v>
      </c>
      <c r="H1366" s="67">
        <v>103718797</v>
      </c>
      <c r="I1366" s="67">
        <v>103718797</v>
      </c>
      <c r="J1366" s="66" t="s">
        <v>76</v>
      </c>
      <c r="K1366" s="66" t="s">
        <v>68</v>
      </c>
      <c r="L1366" s="62" t="s">
        <v>4424</v>
      </c>
      <c r="M1366" s="62" t="s">
        <v>52</v>
      </c>
      <c r="N1366" s="68" t="s">
        <v>4425</v>
      </c>
      <c r="O1366" s="69" t="s">
        <v>4426</v>
      </c>
      <c r="P1366" s="65" t="s">
        <v>4450</v>
      </c>
      <c r="Q1366" s="65" t="s">
        <v>4679</v>
      </c>
      <c r="R1366" s="65" t="s">
        <v>4452</v>
      </c>
      <c r="S1366" s="65" t="s">
        <v>4453</v>
      </c>
      <c r="T1366" s="65">
        <v>34020206</v>
      </c>
      <c r="U1366" s="70" t="s">
        <v>4680</v>
      </c>
      <c r="V1366" s="71"/>
      <c r="W1366" s="72"/>
      <c r="X1366" s="73"/>
      <c r="Y1366" s="74"/>
      <c r="Z1366" s="74"/>
      <c r="AA1366" s="75" t="str">
        <f t="shared" si="21"/>
        <v/>
      </c>
      <c r="AB1366" s="70"/>
      <c r="AC1366" s="70"/>
      <c r="AD1366" s="70" t="s">
        <v>4704</v>
      </c>
      <c r="AE1366" s="70" t="s">
        <v>68</v>
      </c>
      <c r="AF1366" s="76" t="s">
        <v>68</v>
      </c>
      <c r="AG1366" s="65" t="s">
        <v>68</v>
      </c>
    </row>
    <row r="1367" spans="1:33" s="78" customFormat="1" ht="50.25" customHeight="1" x14ac:dyDescent="0.25">
      <c r="A1367" s="61" t="s">
        <v>4422</v>
      </c>
      <c r="B1367" s="62">
        <v>80111504</v>
      </c>
      <c r="C1367" s="63" t="s">
        <v>4706</v>
      </c>
      <c r="D1367" s="64">
        <v>43101</v>
      </c>
      <c r="E1367" s="65" t="s">
        <v>855</v>
      </c>
      <c r="F1367" s="66" t="s">
        <v>225</v>
      </c>
      <c r="G1367" s="65" t="s">
        <v>241</v>
      </c>
      <c r="H1367" s="67">
        <v>103718797</v>
      </c>
      <c r="I1367" s="67">
        <v>103718797</v>
      </c>
      <c r="J1367" s="66" t="s">
        <v>76</v>
      </c>
      <c r="K1367" s="66" t="s">
        <v>68</v>
      </c>
      <c r="L1367" s="62" t="s">
        <v>4424</v>
      </c>
      <c r="M1367" s="62" t="s">
        <v>52</v>
      </c>
      <c r="N1367" s="68" t="s">
        <v>4425</v>
      </c>
      <c r="O1367" s="69" t="s">
        <v>4426</v>
      </c>
      <c r="P1367" s="65" t="s">
        <v>4437</v>
      </c>
      <c r="Q1367" s="65" t="s">
        <v>4664</v>
      </c>
      <c r="R1367" s="65" t="s">
        <v>4439</v>
      </c>
      <c r="S1367" s="65" t="s">
        <v>4440</v>
      </c>
      <c r="T1367" s="65">
        <v>34020301</v>
      </c>
      <c r="U1367" s="70" t="s">
        <v>4665</v>
      </c>
      <c r="V1367" s="71"/>
      <c r="W1367" s="72"/>
      <c r="X1367" s="73"/>
      <c r="Y1367" s="74"/>
      <c r="Z1367" s="74"/>
      <c r="AA1367" s="75" t="str">
        <f t="shared" si="21"/>
        <v/>
      </c>
      <c r="AB1367" s="70"/>
      <c r="AC1367" s="70"/>
      <c r="AD1367" s="70" t="s">
        <v>4704</v>
      </c>
      <c r="AE1367" s="70" t="s">
        <v>68</v>
      </c>
      <c r="AF1367" s="76" t="s">
        <v>68</v>
      </c>
      <c r="AG1367" s="65" t="s">
        <v>68</v>
      </c>
    </row>
    <row r="1368" spans="1:33" s="78" customFormat="1" ht="50.25" customHeight="1" x14ac:dyDescent="0.25">
      <c r="A1368" s="61" t="s">
        <v>4422</v>
      </c>
      <c r="B1368" s="62">
        <v>80111504</v>
      </c>
      <c r="C1368" s="63" t="s">
        <v>4707</v>
      </c>
      <c r="D1368" s="64">
        <v>43252</v>
      </c>
      <c r="E1368" s="65" t="s">
        <v>74</v>
      </c>
      <c r="F1368" s="66" t="s">
        <v>47</v>
      </c>
      <c r="G1368" s="65" t="s">
        <v>241</v>
      </c>
      <c r="H1368" s="67">
        <v>11951016</v>
      </c>
      <c r="I1368" s="67">
        <v>11951016</v>
      </c>
      <c r="J1368" s="66" t="s">
        <v>76</v>
      </c>
      <c r="K1368" s="66" t="s">
        <v>68</v>
      </c>
      <c r="L1368" s="62" t="s">
        <v>4424</v>
      </c>
      <c r="M1368" s="62" t="s">
        <v>52</v>
      </c>
      <c r="N1368" s="68" t="s">
        <v>4425</v>
      </c>
      <c r="O1368" s="69" t="s">
        <v>4426</v>
      </c>
      <c r="P1368" s="65" t="s">
        <v>4450</v>
      </c>
      <c r="Q1368" s="65" t="s">
        <v>4679</v>
      </c>
      <c r="R1368" s="65" t="s">
        <v>4452</v>
      </c>
      <c r="S1368" s="65" t="s">
        <v>4453</v>
      </c>
      <c r="T1368" s="65">
        <v>34020206</v>
      </c>
      <c r="U1368" s="70" t="s">
        <v>4680</v>
      </c>
      <c r="V1368" s="71"/>
      <c r="W1368" s="72"/>
      <c r="X1368" s="73"/>
      <c r="Y1368" s="74"/>
      <c r="Z1368" s="74"/>
      <c r="AA1368" s="75" t="str">
        <f t="shared" si="21"/>
        <v/>
      </c>
      <c r="AB1368" s="70"/>
      <c r="AC1368" s="70"/>
      <c r="AD1368" s="70" t="s">
        <v>4704</v>
      </c>
      <c r="AE1368" s="70" t="s">
        <v>4708</v>
      </c>
      <c r="AF1368" s="76" t="s">
        <v>4433</v>
      </c>
      <c r="AG1368" s="65" t="s">
        <v>3424</v>
      </c>
    </row>
    <row r="1369" spans="1:33" s="78" customFormat="1" ht="50.25" customHeight="1" x14ac:dyDescent="0.25">
      <c r="A1369" s="61" t="s">
        <v>4422</v>
      </c>
      <c r="B1369" s="62" t="s">
        <v>4709</v>
      </c>
      <c r="C1369" s="63" t="s">
        <v>4710</v>
      </c>
      <c r="D1369" s="64">
        <v>42775</v>
      </c>
      <c r="E1369" s="65" t="s">
        <v>674</v>
      </c>
      <c r="F1369" s="66" t="s">
        <v>47</v>
      </c>
      <c r="G1369" s="65" t="s">
        <v>241</v>
      </c>
      <c r="H1369" s="67">
        <v>85000000</v>
      </c>
      <c r="I1369" s="67">
        <v>85000000</v>
      </c>
      <c r="J1369" s="66" t="s">
        <v>76</v>
      </c>
      <c r="K1369" s="66" t="s">
        <v>68</v>
      </c>
      <c r="L1369" s="62" t="s">
        <v>4424</v>
      </c>
      <c r="M1369" s="62" t="s">
        <v>52</v>
      </c>
      <c r="N1369" s="68" t="s">
        <v>4425</v>
      </c>
      <c r="O1369" s="69" t="s">
        <v>4426</v>
      </c>
      <c r="P1369" s="65" t="s">
        <v>4437</v>
      </c>
      <c r="Q1369" s="65" t="s">
        <v>4664</v>
      </c>
      <c r="R1369" s="65" t="s">
        <v>4439</v>
      </c>
      <c r="S1369" s="65" t="s">
        <v>4440</v>
      </c>
      <c r="T1369" s="65">
        <v>34020301</v>
      </c>
      <c r="U1369" s="70" t="s">
        <v>4665</v>
      </c>
      <c r="V1369" s="71"/>
      <c r="W1369" s="72"/>
      <c r="X1369" s="73"/>
      <c r="Y1369" s="74"/>
      <c r="Z1369" s="74"/>
      <c r="AA1369" s="75" t="str">
        <f t="shared" si="21"/>
        <v/>
      </c>
      <c r="AB1369" s="70"/>
      <c r="AC1369" s="70"/>
      <c r="AD1369" s="70" t="s">
        <v>4711</v>
      </c>
      <c r="AE1369" s="70" t="s">
        <v>4708</v>
      </c>
      <c r="AF1369" s="76" t="s">
        <v>4433</v>
      </c>
      <c r="AG1369" s="65" t="s">
        <v>3424</v>
      </c>
    </row>
    <row r="1370" spans="1:33" s="78" customFormat="1" ht="50.25" customHeight="1" x14ac:dyDescent="0.25">
      <c r="A1370" s="61" t="s">
        <v>4422</v>
      </c>
      <c r="B1370" s="62" t="s">
        <v>4709</v>
      </c>
      <c r="C1370" s="63" t="s">
        <v>4710</v>
      </c>
      <c r="D1370" s="64">
        <v>42775</v>
      </c>
      <c r="E1370" s="65" t="s">
        <v>674</v>
      </c>
      <c r="F1370" s="66" t="s">
        <v>47</v>
      </c>
      <c r="G1370" s="65" t="s">
        <v>241</v>
      </c>
      <c r="H1370" s="67">
        <v>85000000</v>
      </c>
      <c r="I1370" s="67">
        <v>85000000</v>
      </c>
      <c r="J1370" s="66" t="s">
        <v>76</v>
      </c>
      <c r="K1370" s="66" t="s">
        <v>68</v>
      </c>
      <c r="L1370" s="62" t="s">
        <v>4424</v>
      </c>
      <c r="M1370" s="62" t="s">
        <v>52</v>
      </c>
      <c r="N1370" s="68" t="s">
        <v>4425</v>
      </c>
      <c r="O1370" s="69" t="s">
        <v>4426</v>
      </c>
      <c r="P1370" s="65" t="s">
        <v>4450</v>
      </c>
      <c r="Q1370" s="65" t="s">
        <v>4679</v>
      </c>
      <c r="R1370" s="65" t="s">
        <v>4452</v>
      </c>
      <c r="S1370" s="65" t="s">
        <v>4453</v>
      </c>
      <c r="T1370" s="65">
        <v>34020206</v>
      </c>
      <c r="U1370" s="70" t="s">
        <v>4680</v>
      </c>
      <c r="V1370" s="71"/>
      <c r="W1370" s="72"/>
      <c r="X1370" s="73"/>
      <c r="Y1370" s="74"/>
      <c r="Z1370" s="74"/>
      <c r="AA1370" s="75" t="str">
        <f t="shared" si="21"/>
        <v/>
      </c>
      <c r="AB1370" s="70"/>
      <c r="AC1370" s="70"/>
      <c r="AD1370" s="70" t="s">
        <v>4712</v>
      </c>
      <c r="AE1370" s="70" t="s">
        <v>4708</v>
      </c>
      <c r="AF1370" s="76" t="s">
        <v>4433</v>
      </c>
      <c r="AG1370" s="65" t="s">
        <v>3424</v>
      </c>
    </row>
    <row r="1371" spans="1:33" s="78" customFormat="1" ht="50.25" customHeight="1" x14ac:dyDescent="0.25">
      <c r="A1371" s="61" t="s">
        <v>4422</v>
      </c>
      <c r="B1371" s="62" t="s">
        <v>68</v>
      </c>
      <c r="C1371" s="63" t="s">
        <v>777</v>
      </c>
      <c r="D1371" s="64">
        <v>43132</v>
      </c>
      <c r="E1371" s="65" t="s">
        <v>66</v>
      </c>
      <c r="F1371" s="66" t="s">
        <v>67</v>
      </c>
      <c r="G1371" s="65" t="s">
        <v>241</v>
      </c>
      <c r="H1371" s="67">
        <v>15000000</v>
      </c>
      <c r="I1371" s="67">
        <v>15000000</v>
      </c>
      <c r="J1371" s="66" t="s">
        <v>76</v>
      </c>
      <c r="K1371" s="66" t="s">
        <v>68</v>
      </c>
      <c r="L1371" s="62" t="s">
        <v>4424</v>
      </c>
      <c r="M1371" s="62" t="s">
        <v>52</v>
      </c>
      <c r="N1371" s="68" t="s">
        <v>4425</v>
      </c>
      <c r="O1371" s="69" t="s">
        <v>4426</v>
      </c>
      <c r="P1371" s="65" t="s">
        <v>4450</v>
      </c>
      <c r="Q1371" s="65" t="s">
        <v>4679</v>
      </c>
      <c r="R1371" s="65" t="s">
        <v>4452</v>
      </c>
      <c r="S1371" s="65" t="s">
        <v>4453</v>
      </c>
      <c r="T1371" s="65">
        <v>34020206</v>
      </c>
      <c r="U1371" s="70" t="s">
        <v>4680</v>
      </c>
      <c r="V1371" s="71"/>
      <c r="W1371" s="72"/>
      <c r="X1371" s="73"/>
      <c r="Y1371" s="74"/>
      <c r="Z1371" s="74"/>
      <c r="AA1371" s="75" t="str">
        <f t="shared" si="21"/>
        <v/>
      </c>
      <c r="AB1371" s="70"/>
      <c r="AC1371" s="70"/>
      <c r="AD1371" s="70" t="s">
        <v>4713</v>
      </c>
      <c r="AE1371" s="70" t="s">
        <v>4714</v>
      </c>
      <c r="AF1371" s="76" t="s">
        <v>4433</v>
      </c>
      <c r="AG1371" s="65" t="s">
        <v>3424</v>
      </c>
    </row>
    <row r="1372" spans="1:33" s="78" customFormat="1" ht="50.25" customHeight="1" x14ac:dyDescent="0.25">
      <c r="A1372" s="61" t="s">
        <v>4715</v>
      </c>
      <c r="B1372" s="62">
        <v>77101901</v>
      </c>
      <c r="C1372" s="63" t="s">
        <v>4716</v>
      </c>
      <c r="D1372" s="64">
        <v>43342</v>
      </c>
      <c r="E1372" s="65" t="s">
        <v>4717</v>
      </c>
      <c r="F1372" s="66" t="s">
        <v>81</v>
      </c>
      <c r="G1372" s="65" t="s">
        <v>4718</v>
      </c>
      <c r="H1372" s="67">
        <v>150000000</v>
      </c>
      <c r="I1372" s="67">
        <v>150000000</v>
      </c>
      <c r="J1372" s="66" t="s">
        <v>76</v>
      </c>
      <c r="K1372" s="66" t="s">
        <v>68</v>
      </c>
      <c r="L1372" s="62" t="s">
        <v>4719</v>
      </c>
      <c r="M1372" s="62" t="s">
        <v>4720</v>
      </c>
      <c r="N1372" s="68">
        <v>5268</v>
      </c>
      <c r="O1372" s="69" t="s">
        <v>4721</v>
      </c>
      <c r="P1372" s="65" t="s">
        <v>4722</v>
      </c>
      <c r="Q1372" s="65" t="s">
        <v>4723</v>
      </c>
      <c r="R1372" s="65" t="s">
        <v>4722</v>
      </c>
      <c r="S1372" s="65" t="s">
        <v>4724</v>
      </c>
      <c r="T1372" s="65" t="s">
        <v>4723</v>
      </c>
      <c r="U1372" s="70" t="s">
        <v>4725</v>
      </c>
      <c r="V1372" s="71"/>
      <c r="W1372" s="72"/>
      <c r="X1372" s="73"/>
      <c r="Y1372" s="74"/>
      <c r="Z1372" s="74"/>
      <c r="AA1372" s="75" t="str">
        <f t="shared" si="21"/>
        <v/>
      </c>
      <c r="AB1372" s="70"/>
      <c r="AC1372" s="70"/>
      <c r="AD1372" s="70"/>
      <c r="AE1372" s="70" t="s">
        <v>4719</v>
      </c>
      <c r="AF1372" s="76" t="s">
        <v>2778</v>
      </c>
      <c r="AG1372" s="65" t="s">
        <v>1210</v>
      </c>
    </row>
    <row r="1373" spans="1:33" s="78" customFormat="1" ht="50.25" customHeight="1" x14ac:dyDescent="0.25">
      <c r="A1373" s="61" t="s">
        <v>4715</v>
      </c>
      <c r="B1373" s="62">
        <v>84101600</v>
      </c>
      <c r="C1373" s="63" t="s">
        <v>4726</v>
      </c>
      <c r="D1373" s="64">
        <v>43282</v>
      </c>
      <c r="E1373" s="65" t="s">
        <v>171</v>
      </c>
      <c r="F1373" s="66" t="s">
        <v>81</v>
      </c>
      <c r="G1373" s="65" t="s">
        <v>4718</v>
      </c>
      <c r="H1373" s="67">
        <v>1000000000</v>
      </c>
      <c r="I1373" s="67">
        <v>400000000</v>
      </c>
      <c r="J1373" s="66" t="s">
        <v>49</v>
      </c>
      <c r="K1373" s="66" t="s">
        <v>2682</v>
      </c>
      <c r="L1373" s="62" t="s">
        <v>4727</v>
      </c>
      <c r="M1373" s="62" t="s">
        <v>4720</v>
      </c>
      <c r="N1373" s="68" t="s">
        <v>4728</v>
      </c>
      <c r="O1373" s="69" t="s">
        <v>4729</v>
      </c>
      <c r="P1373" s="65" t="s">
        <v>4730</v>
      </c>
      <c r="Q1373" s="65" t="s">
        <v>4731</v>
      </c>
      <c r="R1373" s="65" t="s">
        <v>4732</v>
      </c>
      <c r="S1373" s="65" t="s">
        <v>4733</v>
      </c>
      <c r="T1373" s="65" t="s">
        <v>4731</v>
      </c>
      <c r="U1373" s="70" t="s">
        <v>4734</v>
      </c>
      <c r="V1373" s="71"/>
      <c r="W1373" s="72"/>
      <c r="X1373" s="73"/>
      <c r="Y1373" s="74"/>
      <c r="Z1373" s="74"/>
      <c r="AA1373" s="75" t="str">
        <f t="shared" si="21"/>
        <v/>
      </c>
      <c r="AB1373" s="70"/>
      <c r="AC1373" s="70"/>
      <c r="AD1373" s="70"/>
      <c r="AE1373" s="70" t="s">
        <v>4735</v>
      </c>
      <c r="AF1373" s="76" t="s">
        <v>4736</v>
      </c>
      <c r="AG1373" s="65" t="s">
        <v>1210</v>
      </c>
    </row>
    <row r="1374" spans="1:33" s="78" customFormat="1" ht="50.25" customHeight="1" x14ac:dyDescent="0.25">
      <c r="A1374" s="61" t="s">
        <v>4715</v>
      </c>
      <c r="B1374" s="62"/>
      <c r="C1374" s="63" t="s">
        <v>4737</v>
      </c>
      <c r="D1374" s="64">
        <v>43313</v>
      </c>
      <c r="E1374" s="65" t="s">
        <v>814</v>
      </c>
      <c r="F1374" s="66" t="s">
        <v>81</v>
      </c>
      <c r="G1374" s="65" t="s">
        <v>4718</v>
      </c>
      <c r="H1374" s="67">
        <v>600000000</v>
      </c>
      <c r="I1374" s="67">
        <v>600000000</v>
      </c>
      <c r="J1374" s="66" t="s">
        <v>76</v>
      </c>
      <c r="K1374" s="66" t="s">
        <v>68</v>
      </c>
      <c r="L1374" s="62" t="s">
        <v>4719</v>
      </c>
      <c r="M1374" s="62" t="s">
        <v>4720</v>
      </c>
      <c r="N1374" s="68" t="s">
        <v>4738</v>
      </c>
      <c r="O1374" s="69" t="s">
        <v>4721</v>
      </c>
      <c r="P1374" s="65" t="s">
        <v>4730</v>
      </c>
      <c r="Q1374" s="65" t="s">
        <v>4731</v>
      </c>
      <c r="R1374" s="65" t="s">
        <v>4732</v>
      </c>
      <c r="S1374" s="65" t="s">
        <v>4733</v>
      </c>
      <c r="T1374" s="65" t="s">
        <v>4731</v>
      </c>
      <c r="U1374" s="70" t="s">
        <v>4739</v>
      </c>
      <c r="V1374" s="71"/>
      <c r="W1374" s="72"/>
      <c r="X1374" s="73"/>
      <c r="Y1374" s="74"/>
      <c r="Z1374" s="74"/>
      <c r="AA1374" s="75" t="str">
        <f t="shared" si="21"/>
        <v/>
      </c>
      <c r="AB1374" s="70"/>
      <c r="AC1374" s="70"/>
      <c r="AD1374" s="70"/>
      <c r="AE1374" s="70" t="s">
        <v>4740</v>
      </c>
      <c r="AF1374" s="76" t="s">
        <v>4736</v>
      </c>
      <c r="AG1374" s="65" t="s">
        <v>1210</v>
      </c>
    </row>
    <row r="1375" spans="1:33" s="78" customFormat="1" ht="50.25" customHeight="1" x14ac:dyDescent="0.25">
      <c r="A1375" s="61" t="s">
        <v>4715</v>
      </c>
      <c r="B1375" s="62">
        <v>81141601</v>
      </c>
      <c r="C1375" s="63" t="s">
        <v>4741</v>
      </c>
      <c r="D1375" s="64">
        <v>43101</v>
      </c>
      <c r="E1375" s="65" t="s">
        <v>145</v>
      </c>
      <c r="F1375" s="66" t="s">
        <v>67</v>
      </c>
      <c r="G1375" s="65" t="s">
        <v>4718</v>
      </c>
      <c r="H1375" s="67">
        <v>250000000</v>
      </c>
      <c r="I1375" s="67">
        <v>250000000</v>
      </c>
      <c r="J1375" s="66" t="s">
        <v>76</v>
      </c>
      <c r="K1375" s="66" t="s">
        <v>68</v>
      </c>
      <c r="L1375" s="62" t="s">
        <v>4742</v>
      </c>
      <c r="M1375" s="62" t="s">
        <v>4720</v>
      </c>
      <c r="N1375" s="68">
        <v>8635</v>
      </c>
      <c r="O1375" s="69" t="s">
        <v>4743</v>
      </c>
      <c r="P1375" s="65" t="s">
        <v>4730</v>
      </c>
      <c r="Q1375" s="65" t="s">
        <v>4731</v>
      </c>
      <c r="R1375" s="65" t="s">
        <v>4732</v>
      </c>
      <c r="S1375" s="65" t="s">
        <v>4733</v>
      </c>
      <c r="T1375" s="65" t="s">
        <v>4731</v>
      </c>
      <c r="U1375" s="70" t="s">
        <v>4744</v>
      </c>
      <c r="V1375" s="71"/>
      <c r="W1375" s="72"/>
      <c r="X1375" s="73"/>
      <c r="Y1375" s="74"/>
      <c r="Z1375" s="74"/>
      <c r="AA1375" s="75" t="str">
        <f t="shared" si="21"/>
        <v/>
      </c>
      <c r="AB1375" s="70"/>
      <c r="AC1375" s="70"/>
      <c r="AD1375" s="70"/>
      <c r="AE1375" s="70" t="s">
        <v>4742</v>
      </c>
      <c r="AF1375" s="76" t="s">
        <v>4736</v>
      </c>
      <c r="AG1375" s="65" t="s">
        <v>1210</v>
      </c>
    </row>
    <row r="1376" spans="1:33" s="78" customFormat="1" ht="50.25" customHeight="1" x14ac:dyDescent="0.25">
      <c r="A1376" s="61" t="s">
        <v>4715</v>
      </c>
      <c r="B1376" s="62">
        <v>81141601</v>
      </c>
      <c r="C1376" s="63" t="s">
        <v>4745</v>
      </c>
      <c r="D1376" s="64">
        <v>43101</v>
      </c>
      <c r="E1376" s="65" t="s">
        <v>145</v>
      </c>
      <c r="F1376" s="66" t="s">
        <v>576</v>
      </c>
      <c r="G1376" s="65" t="s">
        <v>4718</v>
      </c>
      <c r="H1376" s="67">
        <v>350000000</v>
      </c>
      <c r="I1376" s="67">
        <v>350000000</v>
      </c>
      <c r="J1376" s="66" t="s">
        <v>76</v>
      </c>
      <c r="K1376" s="66" t="s">
        <v>68</v>
      </c>
      <c r="L1376" s="62" t="s">
        <v>4746</v>
      </c>
      <c r="M1376" s="62" t="s">
        <v>4720</v>
      </c>
      <c r="N1376" s="68">
        <v>5115</v>
      </c>
      <c r="O1376" s="69" t="s">
        <v>4747</v>
      </c>
      <c r="P1376" s="65" t="s">
        <v>4730</v>
      </c>
      <c r="Q1376" s="65" t="s">
        <v>4731</v>
      </c>
      <c r="R1376" s="65" t="s">
        <v>4732</v>
      </c>
      <c r="S1376" s="65" t="s">
        <v>4733</v>
      </c>
      <c r="T1376" s="65" t="s">
        <v>4731</v>
      </c>
      <c r="U1376" s="70" t="s">
        <v>4748</v>
      </c>
      <c r="V1376" s="71"/>
      <c r="W1376" s="72"/>
      <c r="X1376" s="73"/>
      <c r="Y1376" s="74"/>
      <c r="Z1376" s="74"/>
      <c r="AA1376" s="75" t="str">
        <f t="shared" si="21"/>
        <v/>
      </c>
      <c r="AB1376" s="70"/>
      <c r="AC1376" s="70"/>
      <c r="AD1376" s="70"/>
      <c r="AE1376" s="70" t="s">
        <v>4746</v>
      </c>
      <c r="AF1376" s="76" t="s">
        <v>4736</v>
      </c>
      <c r="AG1376" s="65" t="s">
        <v>1210</v>
      </c>
    </row>
    <row r="1377" spans="1:33" s="78" customFormat="1" ht="50.25" customHeight="1" x14ac:dyDescent="0.25">
      <c r="A1377" s="61" t="s">
        <v>4715</v>
      </c>
      <c r="B1377" s="62">
        <v>81102000</v>
      </c>
      <c r="C1377" s="63" t="s">
        <v>4749</v>
      </c>
      <c r="D1377" s="64">
        <v>43342</v>
      </c>
      <c r="E1377" s="65" t="s">
        <v>814</v>
      </c>
      <c r="F1377" s="66" t="s">
        <v>576</v>
      </c>
      <c r="G1377" s="65" t="s">
        <v>4718</v>
      </c>
      <c r="H1377" s="67">
        <v>500000000</v>
      </c>
      <c r="I1377" s="67">
        <v>500000000</v>
      </c>
      <c r="J1377" s="66" t="s">
        <v>76</v>
      </c>
      <c r="K1377" s="66" t="s">
        <v>68</v>
      </c>
      <c r="L1377" s="62" t="s">
        <v>4719</v>
      </c>
      <c r="M1377" s="62" t="s">
        <v>4720</v>
      </c>
      <c r="N1377" s="68">
        <v>5499</v>
      </c>
      <c r="O1377" s="69" t="s">
        <v>4750</v>
      </c>
      <c r="P1377" s="65" t="s">
        <v>4730</v>
      </c>
      <c r="Q1377" s="65" t="s">
        <v>4731</v>
      </c>
      <c r="R1377" s="65" t="s">
        <v>4732</v>
      </c>
      <c r="S1377" s="65" t="s">
        <v>4733</v>
      </c>
      <c r="T1377" s="65" t="s">
        <v>4731</v>
      </c>
      <c r="U1377" s="70" t="s">
        <v>4751</v>
      </c>
      <c r="V1377" s="71"/>
      <c r="W1377" s="72"/>
      <c r="X1377" s="73"/>
      <c r="Y1377" s="74"/>
      <c r="Z1377" s="74"/>
      <c r="AA1377" s="75" t="str">
        <f t="shared" si="21"/>
        <v/>
      </c>
      <c r="AB1377" s="70"/>
      <c r="AC1377" s="70"/>
      <c r="AD1377" s="70"/>
      <c r="AE1377" s="70" t="s">
        <v>4752</v>
      </c>
      <c r="AF1377" s="76" t="s">
        <v>2778</v>
      </c>
      <c r="AG1377" s="65" t="s">
        <v>1210</v>
      </c>
    </row>
    <row r="1378" spans="1:33" s="78" customFormat="1" ht="50.25" customHeight="1" x14ac:dyDescent="0.25">
      <c r="A1378" s="61" t="s">
        <v>4715</v>
      </c>
      <c r="B1378" s="62">
        <v>78111808</v>
      </c>
      <c r="C1378" s="63" t="s">
        <v>4753</v>
      </c>
      <c r="D1378" s="64">
        <v>43101</v>
      </c>
      <c r="E1378" s="65" t="s">
        <v>4754</v>
      </c>
      <c r="F1378" s="66" t="s">
        <v>67</v>
      </c>
      <c r="G1378" s="65" t="s">
        <v>4718</v>
      </c>
      <c r="H1378" s="67">
        <v>200000000</v>
      </c>
      <c r="I1378" s="67">
        <v>200000000</v>
      </c>
      <c r="J1378" s="66" t="s">
        <v>76</v>
      </c>
      <c r="K1378" s="66" t="s">
        <v>68</v>
      </c>
      <c r="L1378" s="62" t="s">
        <v>4755</v>
      </c>
      <c r="M1378" s="62" t="s">
        <v>1767</v>
      </c>
      <c r="N1378" s="68" t="s">
        <v>4756</v>
      </c>
      <c r="O1378" s="69" t="s">
        <v>4743</v>
      </c>
      <c r="P1378" s="65" t="s">
        <v>4730</v>
      </c>
      <c r="Q1378" s="65" t="s">
        <v>4731</v>
      </c>
      <c r="R1378" s="65" t="s">
        <v>4732</v>
      </c>
      <c r="S1378" s="65" t="s">
        <v>4733</v>
      </c>
      <c r="T1378" s="65" t="s">
        <v>4731</v>
      </c>
      <c r="U1378" s="70" t="s">
        <v>4757</v>
      </c>
      <c r="V1378" s="71"/>
      <c r="W1378" s="72"/>
      <c r="X1378" s="73"/>
      <c r="Y1378" s="74"/>
      <c r="Z1378" s="74"/>
      <c r="AA1378" s="75" t="str">
        <f t="shared" si="21"/>
        <v/>
      </c>
      <c r="AB1378" s="70"/>
      <c r="AC1378" s="70"/>
      <c r="AD1378" s="70"/>
      <c r="AE1378" s="70" t="s">
        <v>4758</v>
      </c>
      <c r="AF1378" s="76" t="s">
        <v>4736</v>
      </c>
      <c r="AG1378" s="65" t="s">
        <v>1210</v>
      </c>
    </row>
    <row r="1379" spans="1:33" s="78" customFormat="1" ht="50.25" customHeight="1" x14ac:dyDescent="0.25">
      <c r="A1379" s="61" t="s">
        <v>4715</v>
      </c>
      <c r="B1379" s="62">
        <v>80111504</v>
      </c>
      <c r="C1379" s="63" t="s">
        <v>4759</v>
      </c>
      <c r="D1379" s="64">
        <v>43101</v>
      </c>
      <c r="E1379" s="65" t="s">
        <v>4754</v>
      </c>
      <c r="F1379" s="66" t="s">
        <v>576</v>
      </c>
      <c r="G1379" s="65" t="s">
        <v>4718</v>
      </c>
      <c r="H1379" s="67">
        <v>170000000</v>
      </c>
      <c r="I1379" s="67">
        <v>170000000</v>
      </c>
      <c r="J1379" s="66" t="s">
        <v>76</v>
      </c>
      <c r="K1379" s="66" t="s">
        <v>68</v>
      </c>
      <c r="L1379" s="62" t="s">
        <v>4755</v>
      </c>
      <c r="M1379" s="62" t="s">
        <v>1767</v>
      </c>
      <c r="N1379" s="68" t="s">
        <v>4760</v>
      </c>
      <c r="O1379" s="69" t="s">
        <v>4761</v>
      </c>
      <c r="P1379" s="65" t="s">
        <v>4730</v>
      </c>
      <c r="Q1379" s="65" t="s">
        <v>4731</v>
      </c>
      <c r="R1379" s="65" t="s">
        <v>4732</v>
      </c>
      <c r="S1379" s="65" t="s">
        <v>4762</v>
      </c>
      <c r="T1379" s="65" t="s">
        <v>4731</v>
      </c>
      <c r="U1379" s="70" t="s">
        <v>4763</v>
      </c>
      <c r="V1379" s="71"/>
      <c r="W1379" s="72"/>
      <c r="X1379" s="73"/>
      <c r="Y1379" s="74"/>
      <c r="Z1379" s="74"/>
      <c r="AA1379" s="75" t="str">
        <f t="shared" si="21"/>
        <v/>
      </c>
      <c r="AB1379" s="70"/>
      <c r="AC1379" s="70"/>
      <c r="AD1379" s="70"/>
      <c r="AE1379" s="70" t="s">
        <v>4758</v>
      </c>
      <c r="AF1379" s="76" t="s">
        <v>4736</v>
      </c>
      <c r="AG1379" s="65" t="s">
        <v>1210</v>
      </c>
    </row>
    <row r="1380" spans="1:33" s="78" customFormat="1" ht="50.25" customHeight="1" x14ac:dyDescent="0.25">
      <c r="A1380" s="61" t="s">
        <v>4715</v>
      </c>
      <c r="B1380" s="62"/>
      <c r="C1380" s="63" t="s">
        <v>4764</v>
      </c>
      <c r="D1380" s="64">
        <v>43313</v>
      </c>
      <c r="E1380" s="65" t="s">
        <v>814</v>
      </c>
      <c r="F1380" s="66" t="s">
        <v>576</v>
      </c>
      <c r="G1380" s="65" t="s">
        <v>4718</v>
      </c>
      <c r="H1380" s="67">
        <v>200000000</v>
      </c>
      <c r="I1380" s="67">
        <v>200000000</v>
      </c>
      <c r="J1380" s="66" t="s">
        <v>76</v>
      </c>
      <c r="K1380" s="66" t="s">
        <v>68</v>
      </c>
      <c r="L1380" s="62" t="s">
        <v>4765</v>
      </c>
      <c r="M1380" s="62" t="s">
        <v>4720</v>
      </c>
      <c r="N1380" s="68" t="s">
        <v>4766</v>
      </c>
      <c r="O1380" s="69" t="s">
        <v>4750</v>
      </c>
      <c r="P1380" s="65" t="s">
        <v>4730</v>
      </c>
      <c r="Q1380" s="65" t="s">
        <v>4731</v>
      </c>
      <c r="R1380" s="65" t="s">
        <v>4731</v>
      </c>
      <c r="S1380" s="65" t="s">
        <v>4733</v>
      </c>
      <c r="T1380" s="65" t="s">
        <v>4731</v>
      </c>
      <c r="U1380" s="70" t="s">
        <v>4739</v>
      </c>
      <c r="V1380" s="71"/>
      <c r="W1380" s="72"/>
      <c r="X1380" s="73"/>
      <c r="Y1380" s="74"/>
      <c r="Z1380" s="74"/>
      <c r="AA1380" s="75" t="str">
        <f t="shared" si="21"/>
        <v/>
      </c>
      <c r="AB1380" s="70"/>
      <c r="AC1380" s="70"/>
      <c r="AD1380" s="70"/>
      <c r="AE1380" s="70" t="s">
        <v>4752</v>
      </c>
      <c r="AF1380" s="76" t="s">
        <v>4736</v>
      </c>
      <c r="AG1380" s="65" t="s">
        <v>1210</v>
      </c>
    </row>
    <row r="1381" spans="1:33" s="78" customFormat="1" ht="50.25" customHeight="1" x14ac:dyDescent="0.25">
      <c r="A1381" s="61" t="s">
        <v>4715</v>
      </c>
      <c r="B1381" s="62" t="s">
        <v>4767</v>
      </c>
      <c r="C1381" s="63" t="s">
        <v>4768</v>
      </c>
      <c r="D1381" s="64">
        <v>43342</v>
      </c>
      <c r="E1381" s="65" t="s">
        <v>814</v>
      </c>
      <c r="F1381" s="66" t="s">
        <v>81</v>
      </c>
      <c r="G1381" s="65" t="s">
        <v>4718</v>
      </c>
      <c r="H1381" s="67">
        <v>1300000000</v>
      </c>
      <c r="I1381" s="67">
        <v>700000000</v>
      </c>
      <c r="J1381" s="66" t="s">
        <v>49</v>
      </c>
      <c r="K1381" s="66" t="s">
        <v>2682</v>
      </c>
      <c r="L1381" s="62" t="s">
        <v>4769</v>
      </c>
      <c r="M1381" s="62" t="s">
        <v>4720</v>
      </c>
      <c r="N1381" s="68">
        <v>5499</v>
      </c>
      <c r="O1381" s="69" t="s">
        <v>4770</v>
      </c>
      <c r="P1381" s="65" t="s">
        <v>4771</v>
      </c>
      <c r="Q1381" s="65" t="s">
        <v>4772</v>
      </c>
      <c r="R1381" s="65" t="s">
        <v>4773</v>
      </c>
      <c r="S1381" s="65" t="s">
        <v>4774</v>
      </c>
      <c r="T1381" s="65" t="s">
        <v>4731</v>
      </c>
      <c r="U1381" s="70" t="s">
        <v>4775</v>
      </c>
      <c r="V1381" s="71"/>
      <c r="W1381" s="72"/>
      <c r="X1381" s="73"/>
      <c r="Y1381" s="74"/>
      <c r="Z1381" s="74"/>
      <c r="AA1381" s="75" t="str">
        <f t="shared" si="21"/>
        <v/>
      </c>
      <c r="AB1381" s="70"/>
      <c r="AC1381" s="70"/>
      <c r="AD1381" s="70"/>
      <c r="AE1381" s="70" t="s">
        <v>4776</v>
      </c>
      <c r="AF1381" s="76" t="s">
        <v>63</v>
      </c>
      <c r="AG1381" s="65" t="s">
        <v>1210</v>
      </c>
    </row>
    <row r="1382" spans="1:33" s="78" customFormat="1" ht="50.25" customHeight="1" x14ac:dyDescent="0.25">
      <c r="A1382" s="61" t="s">
        <v>4715</v>
      </c>
      <c r="B1382" s="62">
        <v>77111602</v>
      </c>
      <c r="C1382" s="63" t="s">
        <v>4777</v>
      </c>
      <c r="D1382" s="64">
        <v>43313</v>
      </c>
      <c r="E1382" s="65" t="s">
        <v>814</v>
      </c>
      <c r="F1382" s="66" t="s">
        <v>81</v>
      </c>
      <c r="G1382" s="65" t="s">
        <v>4718</v>
      </c>
      <c r="H1382" s="67">
        <v>100000000</v>
      </c>
      <c r="I1382" s="67">
        <v>100000000</v>
      </c>
      <c r="J1382" s="66" t="s">
        <v>76</v>
      </c>
      <c r="K1382" s="66" t="s">
        <v>68</v>
      </c>
      <c r="L1382" s="62" t="s">
        <v>4778</v>
      </c>
      <c r="M1382" s="62" t="s">
        <v>4720</v>
      </c>
      <c r="N1382" s="68" t="s">
        <v>4779</v>
      </c>
      <c r="O1382" s="69" t="s">
        <v>4721</v>
      </c>
      <c r="P1382" s="65" t="s">
        <v>4771</v>
      </c>
      <c r="Q1382" s="65" t="s">
        <v>4772</v>
      </c>
      <c r="R1382" s="65" t="s">
        <v>4773</v>
      </c>
      <c r="S1382" s="65" t="s">
        <v>4774</v>
      </c>
      <c r="T1382" s="65" t="s">
        <v>4731</v>
      </c>
      <c r="U1382" s="70" t="s">
        <v>4775</v>
      </c>
      <c r="V1382" s="71"/>
      <c r="W1382" s="72"/>
      <c r="X1382" s="73"/>
      <c r="Y1382" s="74"/>
      <c r="Z1382" s="74"/>
      <c r="AA1382" s="75" t="str">
        <f t="shared" si="21"/>
        <v/>
      </c>
      <c r="AB1382" s="70"/>
      <c r="AC1382" s="70"/>
      <c r="AD1382" s="70"/>
      <c r="AE1382" s="70" t="s">
        <v>4719</v>
      </c>
      <c r="AF1382" s="76" t="s">
        <v>4736</v>
      </c>
      <c r="AG1382" s="65" t="s">
        <v>1210</v>
      </c>
    </row>
    <row r="1383" spans="1:33" s="78" customFormat="1" ht="50.25" customHeight="1" x14ac:dyDescent="0.25">
      <c r="A1383" s="61" t="s">
        <v>4715</v>
      </c>
      <c r="B1383" s="62"/>
      <c r="C1383" s="63" t="s">
        <v>4780</v>
      </c>
      <c r="D1383" s="64">
        <v>43313</v>
      </c>
      <c r="E1383" s="65">
        <v>12</v>
      </c>
      <c r="F1383" s="66" t="s">
        <v>576</v>
      </c>
      <c r="G1383" s="65" t="s">
        <v>4718</v>
      </c>
      <c r="H1383" s="67">
        <v>200000000</v>
      </c>
      <c r="I1383" s="67">
        <v>70000000</v>
      </c>
      <c r="J1383" s="66" t="s">
        <v>49</v>
      </c>
      <c r="K1383" s="66" t="s">
        <v>2682</v>
      </c>
      <c r="L1383" s="62" t="s">
        <v>4781</v>
      </c>
      <c r="M1383" s="62" t="s">
        <v>4720</v>
      </c>
      <c r="N1383" s="68" t="s">
        <v>4782</v>
      </c>
      <c r="O1383" s="69" t="s">
        <v>4783</v>
      </c>
      <c r="P1383" s="65" t="s">
        <v>4730</v>
      </c>
      <c r="Q1383" s="65" t="s">
        <v>4784</v>
      </c>
      <c r="R1383" s="65" t="s">
        <v>4732</v>
      </c>
      <c r="S1383" s="65" t="s">
        <v>4733</v>
      </c>
      <c r="T1383" s="65" t="s">
        <v>4784</v>
      </c>
      <c r="U1383" s="70" t="s">
        <v>4785</v>
      </c>
      <c r="V1383" s="71"/>
      <c r="W1383" s="72"/>
      <c r="X1383" s="73"/>
      <c r="Y1383" s="74"/>
      <c r="Z1383" s="74"/>
      <c r="AA1383" s="75" t="str">
        <f t="shared" si="21"/>
        <v/>
      </c>
      <c r="AB1383" s="70"/>
      <c r="AC1383" s="70"/>
      <c r="AD1383" s="70"/>
      <c r="AE1383" s="70" t="s">
        <v>4781</v>
      </c>
      <c r="AF1383" s="76" t="s">
        <v>4736</v>
      </c>
      <c r="AG1383" s="65" t="s">
        <v>1210</v>
      </c>
    </row>
    <row r="1384" spans="1:33" s="78" customFormat="1" ht="50.25" customHeight="1" x14ac:dyDescent="0.25">
      <c r="A1384" s="61" t="s">
        <v>4715</v>
      </c>
      <c r="B1384" s="62"/>
      <c r="C1384" s="63" t="s">
        <v>4786</v>
      </c>
      <c r="D1384" s="64">
        <v>43342</v>
      </c>
      <c r="E1384" s="65" t="s">
        <v>814</v>
      </c>
      <c r="F1384" s="66" t="s">
        <v>81</v>
      </c>
      <c r="G1384" s="65" t="s">
        <v>4718</v>
      </c>
      <c r="H1384" s="67">
        <v>300000000</v>
      </c>
      <c r="I1384" s="67">
        <v>300000000</v>
      </c>
      <c r="J1384" s="66" t="s">
        <v>76</v>
      </c>
      <c r="K1384" s="66" t="s">
        <v>68</v>
      </c>
      <c r="L1384" s="62" t="s">
        <v>4769</v>
      </c>
      <c r="M1384" s="62" t="s">
        <v>4720</v>
      </c>
      <c r="N1384" s="68" t="s">
        <v>4782</v>
      </c>
      <c r="O1384" s="69" t="s">
        <v>4787</v>
      </c>
      <c r="P1384" s="65" t="s">
        <v>4771</v>
      </c>
      <c r="Q1384" s="65" t="s">
        <v>4788</v>
      </c>
      <c r="R1384" s="65" t="s">
        <v>4773</v>
      </c>
      <c r="S1384" s="65" t="s">
        <v>4774</v>
      </c>
      <c r="T1384" s="65" t="s">
        <v>4789</v>
      </c>
      <c r="U1384" s="70" t="s">
        <v>4790</v>
      </c>
      <c r="V1384" s="71"/>
      <c r="W1384" s="72"/>
      <c r="X1384" s="73"/>
      <c r="Y1384" s="74"/>
      <c r="Z1384" s="74"/>
      <c r="AA1384" s="75" t="str">
        <f t="shared" si="21"/>
        <v/>
      </c>
      <c r="AB1384" s="70"/>
      <c r="AC1384" s="70"/>
      <c r="AD1384" s="70"/>
      <c r="AE1384" s="70" t="s">
        <v>4769</v>
      </c>
      <c r="AF1384" s="76" t="s">
        <v>63</v>
      </c>
      <c r="AG1384" s="65" t="s">
        <v>1210</v>
      </c>
    </row>
    <row r="1385" spans="1:33" s="78" customFormat="1" ht="50.25" customHeight="1" x14ac:dyDescent="0.25">
      <c r="A1385" s="61" t="s">
        <v>4715</v>
      </c>
      <c r="B1385" s="62">
        <v>711000000</v>
      </c>
      <c r="C1385" s="63" t="s">
        <v>4791</v>
      </c>
      <c r="D1385" s="64">
        <v>43405</v>
      </c>
      <c r="E1385" s="65" t="s">
        <v>872</v>
      </c>
      <c r="F1385" s="66" t="s">
        <v>81</v>
      </c>
      <c r="G1385" s="65" t="s">
        <v>4718</v>
      </c>
      <c r="H1385" s="67">
        <v>189000000</v>
      </c>
      <c r="I1385" s="67">
        <v>189000000</v>
      </c>
      <c r="J1385" s="66" t="s">
        <v>76</v>
      </c>
      <c r="K1385" s="66" t="s">
        <v>68</v>
      </c>
      <c r="L1385" s="62" t="s">
        <v>4781</v>
      </c>
      <c r="M1385" s="62" t="s">
        <v>4720</v>
      </c>
      <c r="N1385" s="68" t="s">
        <v>4792</v>
      </c>
      <c r="O1385" s="69" t="s">
        <v>4783</v>
      </c>
      <c r="P1385" s="65" t="s">
        <v>4771</v>
      </c>
      <c r="Q1385" s="65" t="s">
        <v>4793</v>
      </c>
      <c r="R1385" s="65" t="s">
        <v>4773</v>
      </c>
      <c r="S1385" s="65" t="s">
        <v>4774</v>
      </c>
      <c r="T1385" s="65" t="s">
        <v>4794</v>
      </c>
      <c r="U1385" s="70" t="s">
        <v>4795</v>
      </c>
      <c r="V1385" s="71"/>
      <c r="W1385" s="72"/>
      <c r="X1385" s="73"/>
      <c r="Y1385" s="74"/>
      <c r="Z1385" s="74"/>
      <c r="AA1385" s="75" t="str">
        <f t="shared" si="21"/>
        <v/>
      </c>
      <c r="AB1385" s="70"/>
      <c r="AC1385" s="70"/>
      <c r="AD1385" s="70"/>
      <c r="AE1385" s="70" t="s">
        <v>4781</v>
      </c>
      <c r="AF1385" s="76" t="s">
        <v>2778</v>
      </c>
      <c r="AG1385" s="65" t="s">
        <v>1210</v>
      </c>
    </row>
    <row r="1386" spans="1:33" s="78" customFormat="1" ht="50.25" customHeight="1" x14ac:dyDescent="0.25">
      <c r="A1386" s="61" t="s">
        <v>4715</v>
      </c>
      <c r="B1386" s="62">
        <v>71100000</v>
      </c>
      <c r="C1386" s="63" t="s">
        <v>4791</v>
      </c>
      <c r="D1386" s="64">
        <v>43342</v>
      </c>
      <c r="E1386" s="65" t="s">
        <v>814</v>
      </c>
      <c r="F1386" s="66" t="s">
        <v>81</v>
      </c>
      <c r="G1386" s="65" t="s">
        <v>4718</v>
      </c>
      <c r="H1386" s="67">
        <v>390000000</v>
      </c>
      <c r="I1386" s="67">
        <v>390000000</v>
      </c>
      <c r="J1386" s="66" t="s">
        <v>49</v>
      </c>
      <c r="K1386" s="66" t="s">
        <v>50</v>
      </c>
      <c r="L1386" s="62" t="s">
        <v>4781</v>
      </c>
      <c r="M1386" s="62" t="s">
        <v>4720</v>
      </c>
      <c r="N1386" s="68">
        <v>5268</v>
      </c>
      <c r="O1386" s="69" t="s">
        <v>4783</v>
      </c>
      <c r="P1386" s="65" t="s">
        <v>4771</v>
      </c>
      <c r="Q1386" s="65" t="s">
        <v>4793</v>
      </c>
      <c r="R1386" s="65" t="s">
        <v>4773</v>
      </c>
      <c r="S1386" s="65" t="s">
        <v>4774</v>
      </c>
      <c r="T1386" s="65" t="s">
        <v>4794</v>
      </c>
      <c r="U1386" s="70" t="s">
        <v>4795</v>
      </c>
      <c r="V1386" s="71"/>
      <c r="W1386" s="72"/>
      <c r="X1386" s="73"/>
      <c r="Y1386" s="74"/>
      <c r="Z1386" s="74"/>
      <c r="AA1386" s="75" t="str">
        <f t="shared" si="21"/>
        <v/>
      </c>
      <c r="AB1386" s="70"/>
      <c r="AC1386" s="70"/>
      <c r="AD1386" s="70"/>
      <c r="AE1386" s="70" t="s">
        <v>4781</v>
      </c>
      <c r="AF1386" s="76" t="s">
        <v>2778</v>
      </c>
      <c r="AG1386" s="65" t="s">
        <v>1210</v>
      </c>
    </row>
    <row r="1387" spans="1:33" s="78" customFormat="1" ht="50.25" customHeight="1" x14ac:dyDescent="0.25">
      <c r="A1387" s="61" t="s">
        <v>4715</v>
      </c>
      <c r="B1387" s="62" t="s">
        <v>4796</v>
      </c>
      <c r="C1387" s="63" t="s">
        <v>4797</v>
      </c>
      <c r="D1387" s="64">
        <v>43342</v>
      </c>
      <c r="E1387" s="65" t="s">
        <v>4717</v>
      </c>
      <c r="F1387" s="66" t="s">
        <v>4798</v>
      </c>
      <c r="G1387" s="65" t="s">
        <v>4799</v>
      </c>
      <c r="H1387" s="67">
        <v>6404638476</v>
      </c>
      <c r="I1387" s="67" t="e">
        <f>[7]!Tabla2[[#This Row],[Valor total estimado]]</f>
        <v>#REF!</v>
      </c>
      <c r="J1387" s="66" t="s">
        <v>76</v>
      </c>
      <c r="K1387" s="66" t="s">
        <v>68</v>
      </c>
      <c r="L1387" s="62" t="s">
        <v>4800</v>
      </c>
      <c r="M1387" s="62" t="s">
        <v>1767</v>
      </c>
      <c r="N1387" s="68">
        <v>9116</v>
      </c>
      <c r="O1387" s="69" t="s">
        <v>4801</v>
      </c>
      <c r="P1387" s="65" t="s">
        <v>4730</v>
      </c>
      <c r="Q1387" s="65" t="s">
        <v>4802</v>
      </c>
      <c r="R1387" s="65" t="s">
        <v>4732</v>
      </c>
      <c r="S1387" s="65" t="s">
        <v>4803</v>
      </c>
      <c r="T1387" s="65" t="s">
        <v>4802</v>
      </c>
      <c r="U1387" s="70" t="s">
        <v>4804</v>
      </c>
      <c r="V1387" s="71"/>
      <c r="W1387" s="72"/>
      <c r="X1387" s="73"/>
      <c r="Y1387" s="74"/>
      <c r="Z1387" s="74"/>
      <c r="AA1387" s="75" t="str">
        <f t="shared" si="21"/>
        <v/>
      </c>
      <c r="AB1387" s="70"/>
      <c r="AC1387" s="70"/>
      <c r="AD1387" s="70"/>
      <c r="AE1387" s="70" t="s">
        <v>4800</v>
      </c>
      <c r="AF1387" s="76" t="s">
        <v>2778</v>
      </c>
      <c r="AG1387" s="65" t="s">
        <v>1210</v>
      </c>
    </row>
    <row r="1388" spans="1:33" s="78" customFormat="1" ht="50.25" customHeight="1" x14ac:dyDescent="0.25">
      <c r="A1388" s="61" t="s">
        <v>4715</v>
      </c>
      <c r="B1388" s="62">
        <v>81111500</v>
      </c>
      <c r="C1388" s="63" t="s">
        <v>4805</v>
      </c>
      <c r="D1388" s="64">
        <v>43313</v>
      </c>
      <c r="E1388" s="65" t="s">
        <v>231</v>
      </c>
      <c r="F1388" s="66" t="s">
        <v>4806</v>
      </c>
      <c r="G1388" s="65" t="s">
        <v>4799</v>
      </c>
      <c r="H1388" s="67">
        <v>1806449298</v>
      </c>
      <c r="I1388" s="67">
        <v>541934789.39999998</v>
      </c>
      <c r="J1388" s="66" t="s">
        <v>49</v>
      </c>
      <c r="K1388" s="66" t="s">
        <v>2682</v>
      </c>
      <c r="L1388" s="62" t="s">
        <v>4807</v>
      </c>
      <c r="M1388" s="62" t="s">
        <v>4720</v>
      </c>
      <c r="N1388" s="68" t="s">
        <v>4779</v>
      </c>
      <c r="O1388" s="69" t="s">
        <v>4808</v>
      </c>
      <c r="P1388" s="65" t="s">
        <v>4730</v>
      </c>
      <c r="Q1388" s="65" t="s">
        <v>4802</v>
      </c>
      <c r="R1388" s="65" t="s">
        <v>4732</v>
      </c>
      <c r="S1388" s="65" t="s">
        <v>4803</v>
      </c>
      <c r="T1388" s="65" t="s">
        <v>4802</v>
      </c>
      <c r="U1388" s="70" t="s">
        <v>4804</v>
      </c>
      <c r="V1388" s="71"/>
      <c r="W1388" s="72"/>
      <c r="X1388" s="73"/>
      <c r="Y1388" s="74"/>
      <c r="Z1388" s="74"/>
      <c r="AA1388" s="75" t="str">
        <f t="shared" si="21"/>
        <v/>
      </c>
      <c r="AB1388" s="70"/>
      <c r="AC1388" s="70"/>
      <c r="AD1388" s="70"/>
      <c r="AE1388" s="70" t="s">
        <v>4800</v>
      </c>
      <c r="AF1388" s="76" t="s">
        <v>63</v>
      </c>
      <c r="AG1388" s="65" t="s">
        <v>1210</v>
      </c>
    </row>
    <row r="1389" spans="1:33" s="78" customFormat="1" ht="50.25" customHeight="1" x14ac:dyDescent="0.25">
      <c r="A1389" s="61" t="s">
        <v>4715</v>
      </c>
      <c r="B1389" s="62">
        <v>81111800</v>
      </c>
      <c r="C1389" s="63" t="s">
        <v>4809</v>
      </c>
      <c r="D1389" s="64">
        <v>43313</v>
      </c>
      <c r="E1389" s="65" t="s">
        <v>145</v>
      </c>
      <c r="F1389" s="66" t="s">
        <v>4806</v>
      </c>
      <c r="G1389" s="65" t="s">
        <v>4799</v>
      </c>
      <c r="H1389" s="67">
        <v>1998586496</v>
      </c>
      <c r="I1389" s="67">
        <v>799434598.4000001</v>
      </c>
      <c r="J1389" s="66" t="s">
        <v>49</v>
      </c>
      <c r="K1389" s="66" t="s">
        <v>2682</v>
      </c>
      <c r="L1389" s="62" t="s">
        <v>4807</v>
      </c>
      <c r="M1389" s="62" t="s">
        <v>4720</v>
      </c>
      <c r="N1389" s="68" t="s">
        <v>4779</v>
      </c>
      <c r="O1389" s="69" t="s">
        <v>4808</v>
      </c>
      <c r="P1389" s="65" t="s">
        <v>4730</v>
      </c>
      <c r="Q1389" s="65" t="s">
        <v>4802</v>
      </c>
      <c r="R1389" s="65" t="s">
        <v>4732</v>
      </c>
      <c r="S1389" s="65" t="s">
        <v>4803</v>
      </c>
      <c r="T1389" s="65" t="s">
        <v>4802</v>
      </c>
      <c r="U1389" s="70" t="s">
        <v>4804</v>
      </c>
      <c r="V1389" s="71"/>
      <c r="W1389" s="72"/>
      <c r="X1389" s="73"/>
      <c r="Y1389" s="74"/>
      <c r="Z1389" s="74"/>
      <c r="AA1389" s="75" t="str">
        <f t="shared" si="21"/>
        <v/>
      </c>
      <c r="AB1389" s="70"/>
      <c r="AC1389" s="70"/>
      <c r="AD1389" s="70"/>
      <c r="AE1389" s="70" t="s">
        <v>4800</v>
      </c>
      <c r="AF1389" s="76" t="s">
        <v>63</v>
      </c>
      <c r="AG1389" s="65" t="s">
        <v>1210</v>
      </c>
    </row>
    <row r="1390" spans="1:33" s="78" customFormat="1" ht="50.25" customHeight="1" x14ac:dyDescent="0.25">
      <c r="A1390" s="61" t="s">
        <v>4715</v>
      </c>
      <c r="B1390" s="62" t="s">
        <v>4796</v>
      </c>
      <c r="C1390" s="63" t="s">
        <v>4810</v>
      </c>
      <c r="D1390" s="64">
        <v>43344</v>
      </c>
      <c r="E1390" s="65" t="s">
        <v>918</v>
      </c>
      <c r="F1390" s="66" t="s">
        <v>4798</v>
      </c>
      <c r="G1390" s="65" t="s">
        <v>4799</v>
      </c>
      <c r="H1390" s="67">
        <v>977670000</v>
      </c>
      <c r="I1390" s="67">
        <v>977670000</v>
      </c>
      <c r="J1390" s="66" t="s">
        <v>76</v>
      </c>
      <c r="K1390" s="66" t="s">
        <v>68</v>
      </c>
      <c r="L1390" s="62" t="s">
        <v>4800</v>
      </c>
      <c r="M1390" s="62" t="s">
        <v>4720</v>
      </c>
      <c r="N1390" s="68"/>
      <c r="O1390" s="69" t="s">
        <v>4801</v>
      </c>
      <c r="P1390" s="65" t="s">
        <v>4730</v>
      </c>
      <c r="Q1390" s="65" t="s">
        <v>4802</v>
      </c>
      <c r="R1390" s="65" t="s">
        <v>4732</v>
      </c>
      <c r="S1390" s="65" t="s">
        <v>4803</v>
      </c>
      <c r="T1390" s="65" t="s">
        <v>4802</v>
      </c>
      <c r="U1390" s="70" t="s">
        <v>4804</v>
      </c>
      <c r="V1390" s="71"/>
      <c r="W1390" s="72"/>
      <c r="X1390" s="73"/>
      <c r="Y1390" s="74"/>
      <c r="Z1390" s="74"/>
      <c r="AA1390" s="75" t="str">
        <f t="shared" si="21"/>
        <v/>
      </c>
      <c r="AB1390" s="70"/>
      <c r="AC1390" s="70"/>
      <c r="AD1390" s="70"/>
      <c r="AE1390" s="70"/>
      <c r="AF1390" s="76"/>
      <c r="AG1390" s="65"/>
    </row>
    <row r="1391" spans="1:33" s="78" customFormat="1" ht="50.25" customHeight="1" x14ac:dyDescent="0.25">
      <c r="A1391" s="61" t="s">
        <v>4715</v>
      </c>
      <c r="B1391" s="62"/>
      <c r="C1391" s="63" t="s">
        <v>4811</v>
      </c>
      <c r="D1391" s="64">
        <v>43313</v>
      </c>
      <c r="E1391" s="65">
        <v>4</v>
      </c>
      <c r="F1391" s="66" t="s">
        <v>576</v>
      </c>
      <c r="G1391" s="65" t="s">
        <v>4799</v>
      </c>
      <c r="H1391" s="67">
        <v>2400000000</v>
      </c>
      <c r="I1391" s="67">
        <v>1000000000</v>
      </c>
      <c r="J1391" s="66" t="s">
        <v>49</v>
      </c>
      <c r="K1391" s="66" t="s">
        <v>2682</v>
      </c>
      <c r="L1391" s="62" t="s">
        <v>4812</v>
      </c>
      <c r="M1391" s="62" t="s">
        <v>4720</v>
      </c>
      <c r="N1391" s="68"/>
      <c r="O1391" s="69" t="s">
        <v>4813</v>
      </c>
      <c r="P1391" s="65" t="s">
        <v>4730</v>
      </c>
      <c r="Q1391" s="65" t="s">
        <v>4802</v>
      </c>
      <c r="R1391" s="65" t="s">
        <v>4732</v>
      </c>
      <c r="S1391" s="65" t="s">
        <v>4803</v>
      </c>
      <c r="T1391" s="65" t="s">
        <v>4802</v>
      </c>
      <c r="U1391" s="70" t="s">
        <v>4804</v>
      </c>
      <c r="V1391" s="71"/>
      <c r="W1391" s="72"/>
      <c r="X1391" s="73"/>
      <c r="Y1391" s="74"/>
      <c r="Z1391" s="74"/>
      <c r="AA1391" s="75" t="str">
        <f t="shared" si="21"/>
        <v/>
      </c>
      <c r="AB1391" s="70"/>
      <c r="AC1391" s="70"/>
      <c r="AD1391" s="70"/>
      <c r="AE1391" s="70" t="s">
        <v>4814</v>
      </c>
      <c r="AF1391" s="76" t="s">
        <v>63</v>
      </c>
      <c r="AG1391" s="65" t="s">
        <v>1210</v>
      </c>
    </row>
    <row r="1392" spans="1:33" s="78" customFormat="1" ht="50.25" customHeight="1" x14ac:dyDescent="0.25">
      <c r="A1392" s="61" t="s">
        <v>4715</v>
      </c>
      <c r="B1392" s="62" t="s">
        <v>4815</v>
      </c>
      <c r="C1392" s="63" t="s">
        <v>4816</v>
      </c>
      <c r="D1392" s="64">
        <v>43189</v>
      </c>
      <c r="E1392" s="65" t="s">
        <v>145</v>
      </c>
      <c r="F1392" s="66" t="s">
        <v>150</v>
      </c>
      <c r="G1392" s="65" t="s">
        <v>4799</v>
      </c>
      <c r="H1392" s="67">
        <v>6000000000</v>
      </c>
      <c r="I1392" s="67" t="e">
        <f>[7]!Tabla2[[#This Row],[Valor total estimado]]</f>
        <v>#REF!</v>
      </c>
      <c r="J1392" s="66" t="s">
        <v>76</v>
      </c>
      <c r="K1392" s="66" t="s">
        <v>68</v>
      </c>
      <c r="L1392" s="62" t="s">
        <v>4776</v>
      </c>
      <c r="M1392" s="62" t="s">
        <v>4720</v>
      </c>
      <c r="N1392" s="68">
        <v>5499</v>
      </c>
      <c r="O1392" s="69" t="s">
        <v>4770</v>
      </c>
      <c r="P1392" s="65" t="s">
        <v>4730</v>
      </c>
      <c r="Q1392" s="65" t="s">
        <v>4802</v>
      </c>
      <c r="R1392" s="65" t="s">
        <v>4732</v>
      </c>
      <c r="S1392" s="65" t="s">
        <v>4817</v>
      </c>
      <c r="T1392" s="65" t="s">
        <v>4802</v>
      </c>
      <c r="U1392" s="70" t="s">
        <v>4804</v>
      </c>
      <c r="V1392" s="71"/>
      <c r="W1392" s="72"/>
      <c r="X1392" s="73"/>
      <c r="Y1392" s="74"/>
      <c r="Z1392" s="74"/>
      <c r="AA1392" s="75" t="str">
        <f t="shared" si="21"/>
        <v/>
      </c>
      <c r="AB1392" s="70"/>
      <c r="AC1392" s="70"/>
      <c r="AD1392" s="70"/>
      <c r="AE1392" s="70" t="s">
        <v>4776</v>
      </c>
      <c r="AF1392" s="76" t="s">
        <v>2778</v>
      </c>
      <c r="AG1392" s="65" t="s">
        <v>1210</v>
      </c>
    </row>
    <row r="1393" spans="1:33" s="78" customFormat="1" ht="50.25" customHeight="1" x14ac:dyDescent="0.25">
      <c r="A1393" s="61" t="s">
        <v>4715</v>
      </c>
      <c r="B1393" s="62" t="s">
        <v>4818</v>
      </c>
      <c r="C1393" s="63" t="s">
        <v>4819</v>
      </c>
      <c r="D1393" s="64">
        <v>43251</v>
      </c>
      <c r="E1393" s="65" t="s">
        <v>855</v>
      </c>
      <c r="F1393" s="66" t="s">
        <v>2459</v>
      </c>
      <c r="G1393" s="65" t="s">
        <v>4799</v>
      </c>
      <c r="H1393" s="67">
        <v>1600000000</v>
      </c>
      <c r="I1393" s="67">
        <v>4000000000</v>
      </c>
      <c r="J1393" s="66" t="s">
        <v>76</v>
      </c>
      <c r="K1393" s="66" t="s">
        <v>68</v>
      </c>
      <c r="L1393" s="62" t="s">
        <v>4800</v>
      </c>
      <c r="M1393" s="62" t="s">
        <v>1767</v>
      </c>
      <c r="N1393" s="68">
        <v>9116</v>
      </c>
      <c r="O1393" s="69" t="s">
        <v>4801</v>
      </c>
      <c r="P1393" s="65" t="s">
        <v>4730</v>
      </c>
      <c r="Q1393" s="65" t="s">
        <v>4802</v>
      </c>
      <c r="R1393" s="65" t="s">
        <v>4732</v>
      </c>
      <c r="S1393" s="65" t="s">
        <v>4803</v>
      </c>
      <c r="T1393" s="65" t="s">
        <v>4802</v>
      </c>
      <c r="U1393" s="70" t="s">
        <v>4804</v>
      </c>
      <c r="V1393" s="71"/>
      <c r="W1393" s="72"/>
      <c r="X1393" s="73"/>
      <c r="Y1393" s="74"/>
      <c r="Z1393" s="74"/>
      <c r="AA1393" s="75" t="str">
        <f t="shared" si="21"/>
        <v/>
      </c>
      <c r="AB1393" s="70"/>
      <c r="AC1393" s="70"/>
      <c r="AD1393" s="70"/>
      <c r="AE1393" s="70" t="s">
        <v>4800</v>
      </c>
      <c r="AF1393" s="76" t="s">
        <v>2778</v>
      </c>
      <c r="AG1393" s="65" t="s">
        <v>1210</v>
      </c>
    </row>
    <row r="1394" spans="1:33" s="78" customFormat="1" ht="50.25" customHeight="1" x14ac:dyDescent="0.25">
      <c r="A1394" s="61" t="s">
        <v>4715</v>
      </c>
      <c r="B1394" s="62">
        <v>73152103</v>
      </c>
      <c r="C1394" s="63" t="s">
        <v>4820</v>
      </c>
      <c r="D1394" s="64">
        <v>43159</v>
      </c>
      <c r="E1394" s="65" t="s">
        <v>2012</v>
      </c>
      <c r="F1394" s="66" t="s">
        <v>75</v>
      </c>
      <c r="G1394" s="65" t="s">
        <v>4821</v>
      </c>
      <c r="H1394" s="67">
        <v>26600000</v>
      </c>
      <c r="I1394" s="67">
        <v>26600000</v>
      </c>
      <c r="J1394" s="66" t="s">
        <v>76</v>
      </c>
      <c r="K1394" s="66" t="s">
        <v>68</v>
      </c>
      <c r="L1394" s="62" t="s">
        <v>4822</v>
      </c>
      <c r="M1394" s="62" t="s">
        <v>4720</v>
      </c>
      <c r="N1394" s="68">
        <v>5110</v>
      </c>
      <c r="O1394" s="69" t="s">
        <v>4808</v>
      </c>
      <c r="P1394" s="65" t="s">
        <v>4730</v>
      </c>
      <c r="Q1394" s="65" t="s">
        <v>4802</v>
      </c>
      <c r="R1394" s="65" t="s">
        <v>4732</v>
      </c>
      <c r="S1394" s="65" t="s">
        <v>4803</v>
      </c>
      <c r="T1394" s="65" t="s">
        <v>4802</v>
      </c>
      <c r="U1394" s="70" t="s">
        <v>4804</v>
      </c>
      <c r="V1394" s="71"/>
      <c r="W1394" s="72"/>
      <c r="X1394" s="73"/>
      <c r="Y1394" s="74"/>
      <c r="Z1394" s="74"/>
      <c r="AA1394" s="75" t="str">
        <f t="shared" si="21"/>
        <v/>
      </c>
      <c r="AB1394" s="70"/>
      <c r="AC1394" s="70"/>
      <c r="AD1394" s="70"/>
      <c r="AE1394" s="70" t="s">
        <v>4800</v>
      </c>
      <c r="AF1394" s="76" t="s">
        <v>2778</v>
      </c>
      <c r="AG1394" s="65" t="s">
        <v>1210</v>
      </c>
    </row>
    <row r="1395" spans="1:33" s="78" customFormat="1" ht="50.25" customHeight="1" x14ac:dyDescent="0.25">
      <c r="A1395" s="61" t="s">
        <v>4715</v>
      </c>
      <c r="B1395" s="62">
        <v>32101656</v>
      </c>
      <c r="C1395" s="63" t="s">
        <v>4823</v>
      </c>
      <c r="D1395" s="64">
        <v>43159</v>
      </c>
      <c r="E1395" s="65" t="s">
        <v>2012</v>
      </c>
      <c r="F1395" s="66" t="s">
        <v>75</v>
      </c>
      <c r="G1395" s="65" t="s">
        <v>4821</v>
      </c>
      <c r="H1395" s="67">
        <v>73700000</v>
      </c>
      <c r="I1395" s="67">
        <v>73700000</v>
      </c>
      <c r="J1395" s="66" t="s">
        <v>76</v>
      </c>
      <c r="K1395" s="66" t="s">
        <v>68</v>
      </c>
      <c r="L1395" s="62" t="s">
        <v>4822</v>
      </c>
      <c r="M1395" s="62" t="s">
        <v>4720</v>
      </c>
      <c r="N1395" s="68">
        <v>5110</v>
      </c>
      <c r="O1395" s="69" t="s">
        <v>4808</v>
      </c>
      <c r="P1395" s="65" t="s">
        <v>4730</v>
      </c>
      <c r="Q1395" s="65" t="s">
        <v>4802</v>
      </c>
      <c r="R1395" s="65" t="s">
        <v>4732</v>
      </c>
      <c r="S1395" s="65" t="s">
        <v>4803</v>
      </c>
      <c r="T1395" s="65" t="s">
        <v>4802</v>
      </c>
      <c r="U1395" s="70" t="s">
        <v>4804</v>
      </c>
      <c r="V1395" s="71"/>
      <c r="W1395" s="72"/>
      <c r="X1395" s="73"/>
      <c r="Y1395" s="74"/>
      <c r="Z1395" s="74"/>
      <c r="AA1395" s="75" t="str">
        <f t="shared" si="21"/>
        <v/>
      </c>
      <c r="AB1395" s="70"/>
      <c r="AC1395" s="70"/>
      <c r="AD1395" s="70"/>
      <c r="AE1395" s="70" t="s">
        <v>4800</v>
      </c>
      <c r="AF1395" s="76" t="s">
        <v>63</v>
      </c>
      <c r="AG1395" s="65" t="s">
        <v>1210</v>
      </c>
    </row>
    <row r="1396" spans="1:33" s="78" customFormat="1" ht="50.25" customHeight="1" x14ac:dyDescent="0.25">
      <c r="A1396" s="61" t="s">
        <v>4715</v>
      </c>
      <c r="B1396" s="62">
        <v>93141808</v>
      </c>
      <c r="C1396" s="63" t="s">
        <v>4824</v>
      </c>
      <c r="D1396" s="64">
        <v>43159</v>
      </c>
      <c r="E1396" s="65" t="s">
        <v>2012</v>
      </c>
      <c r="F1396" s="66" t="s">
        <v>75</v>
      </c>
      <c r="G1396" s="65" t="s">
        <v>4821</v>
      </c>
      <c r="H1396" s="67">
        <v>53122000</v>
      </c>
      <c r="I1396" s="67">
        <v>53122000</v>
      </c>
      <c r="J1396" s="66" t="s">
        <v>76</v>
      </c>
      <c r="K1396" s="66" t="s">
        <v>68</v>
      </c>
      <c r="L1396" s="62" t="s">
        <v>4822</v>
      </c>
      <c r="M1396" s="62" t="s">
        <v>4720</v>
      </c>
      <c r="N1396" s="68">
        <v>5110</v>
      </c>
      <c r="O1396" s="69" t="s">
        <v>4808</v>
      </c>
      <c r="P1396" s="65" t="s">
        <v>4730</v>
      </c>
      <c r="Q1396" s="65" t="s">
        <v>4802</v>
      </c>
      <c r="R1396" s="65" t="s">
        <v>4732</v>
      </c>
      <c r="S1396" s="65" t="s">
        <v>4803</v>
      </c>
      <c r="T1396" s="65" t="s">
        <v>4802</v>
      </c>
      <c r="U1396" s="70" t="s">
        <v>4804</v>
      </c>
      <c r="V1396" s="71"/>
      <c r="W1396" s="72"/>
      <c r="X1396" s="73"/>
      <c r="Y1396" s="74"/>
      <c r="Z1396" s="74"/>
      <c r="AA1396" s="75" t="str">
        <f t="shared" si="21"/>
        <v/>
      </c>
      <c r="AB1396" s="70"/>
      <c r="AC1396" s="70"/>
      <c r="AD1396" s="70"/>
      <c r="AE1396" s="70" t="s">
        <v>4800</v>
      </c>
      <c r="AF1396" s="76" t="s">
        <v>63</v>
      </c>
      <c r="AG1396" s="65" t="s">
        <v>1210</v>
      </c>
    </row>
    <row r="1397" spans="1:33" s="78" customFormat="1" ht="50.25" customHeight="1" x14ac:dyDescent="0.25">
      <c r="A1397" s="61" t="s">
        <v>4931</v>
      </c>
      <c r="B1397" s="62">
        <v>93141500</v>
      </c>
      <c r="C1397" s="63" t="s">
        <v>4825</v>
      </c>
      <c r="D1397" s="64">
        <v>43040</v>
      </c>
      <c r="E1397" s="65" t="s">
        <v>4826</v>
      </c>
      <c r="F1397" s="66" t="s">
        <v>47</v>
      </c>
      <c r="G1397" s="65" t="s">
        <v>241</v>
      </c>
      <c r="H1397" s="67">
        <v>2378012965</v>
      </c>
      <c r="I1397" s="67">
        <v>900000000</v>
      </c>
      <c r="J1397" s="66" t="s">
        <v>49</v>
      </c>
      <c r="K1397" s="66" t="s">
        <v>50</v>
      </c>
      <c r="L1397" s="62" t="s">
        <v>4827</v>
      </c>
      <c r="M1397" s="62" t="s">
        <v>4828</v>
      </c>
      <c r="N1397" s="68" t="s">
        <v>4829</v>
      </c>
      <c r="O1397" s="69" t="s">
        <v>4830</v>
      </c>
      <c r="P1397" s="65" t="s">
        <v>4831</v>
      </c>
      <c r="Q1397" s="65" t="s">
        <v>4832</v>
      </c>
      <c r="R1397" s="65" t="s">
        <v>4833</v>
      </c>
      <c r="S1397" s="65" t="s">
        <v>4834</v>
      </c>
      <c r="T1397" s="65" t="s">
        <v>4835</v>
      </c>
      <c r="U1397" s="70" t="s">
        <v>4836</v>
      </c>
      <c r="V1397" s="71">
        <v>7753</v>
      </c>
      <c r="W1397" s="72">
        <v>20917</v>
      </c>
      <c r="X1397" s="73">
        <v>43035</v>
      </c>
      <c r="Y1397" s="74">
        <v>4600007644</v>
      </c>
      <c r="Z1397" s="74">
        <v>4600007644</v>
      </c>
      <c r="AA1397" s="75">
        <f t="shared" si="21"/>
        <v>1</v>
      </c>
      <c r="AB1397" s="70" t="s">
        <v>2492</v>
      </c>
      <c r="AC1397" s="70" t="s">
        <v>61</v>
      </c>
      <c r="AD1397" s="70"/>
      <c r="AE1397" s="70" t="s">
        <v>4837</v>
      </c>
      <c r="AF1397" s="76" t="s">
        <v>63</v>
      </c>
      <c r="AG1397" s="65" t="s">
        <v>4838</v>
      </c>
    </row>
    <row r="1398" spans="1:33" s="78" customFormat="1" ht="50.25" customHeight="1" x14ac:dyDescent="0.25">
      <c r="A1398" s="61" t="s">
        <v>4931</v>
      </c>
      <c r="B1398" s="62">
        <v>93141500</v>
      </c>
      <c r="C1398" s="63" t="s">
        <v>4825</v>
      </c>
      <c r="D1398" s="64">
        <v>43040</v>
      </c>
      <c r="E1398" s="65" t="s">
        <v>4826</v>
      </c>
      <c r="F1398" s="66" t="s">
        <v>47</v>
      </c>
      <c r="G1398" s="65" t="s">
        <v>241</v>
      </c>
      <c r="H1398" s="67">
        <v>2378012965</v>
      </c>
      <c r="I1398" s="67">
        <v>619980534</v>
      </c>
      <c r="J1398" s="66" t="s">
        <v>49</v>
      </c>
      <c r="K1398" s="66" t="s">
        <v>50</v>
      </c>
      <c r="L1398" s="62" t="s">
        <v>4827</v>
      </c>
      <c r="M1398" s="62" t="s">
        <v>4828</v>
      </c>
      <c r="N1398" s="68" t="s">
        <v>4829</v>
      </c>
      <c r="O1398" s="69" t="s">
        <v>4830</v>
      </c>
      <c r="P1398" s="65" t="s">
        <v>4831</v>
      </c>
      <c r="Q1398" s="65" t="s">
        <v>4832</v>
      </c>
      <c r="R1398" s="65" t="s">
        <v>4833</v>
      </c>
      <c r="S1398" s="65" t="s">
        <v>4834</v>
      </c>
      <c r="T1398" s="65" t="s">
        <v>4835</v>
      </c>
      <c r="U1398" s="70" t="s">
        <v>4836</v>
      </c>
      <c r="V1398" s="71">
        <v>7753</v>
      </c>
      <c r="W1398" s="72">
        <v>20918</v>
      </c>
      <c r="X1398" s="73">
        <v>43035</v>
      </c>
      <c r="Y1398" s="74">
        <v>4600007644</v>
      </c>
      <c r="Z1398" s="74">
        <v>4600007644</v>
      </c>
      <c r="AA1398" s="75">
        <f t="shared" si="21"/>
        <v>1</v>
      </c>
      <c r="AB1398" s="70" t="s">
        <v>2492</v>
      </c>
      <c r="AC1398" s="70" t="s">
        <v>61</v>
      </c>
      <c r="AD1398" s="70"/>
      <c r="AE1398" s="70" t="s">
        <v>4837</v>
      </c>
      <c r="AF1398" s="76" t="s">
        <v>63</v>
      </c>
      <c r="AG1398" s="65" t="s">
        <v>4838</v>
      </c>
    </row>
    <row r="1399" spans="1:33" s="78" customFormat="1" ht="50.25" customHeight="1" x14ac:dyDescent="0.25">
      <c r="A1399" s="61" t="s">
        <v>4931</v>
      </c>
      <c r="B1399" s="62">
        <v>93141500</v>
      </c>
      <c r="C1399" s="63" t="s">
        <v>4825</v>
      </c>
      <c r="D1399" s="64">
        <v>43040</v>
      </c>
      <c r="E1399" s="65" t="s">
        <v>4826</v>
      </c>
      <c r="F1399" s="66" t="s">
        <v>47</v>
      </c>
      <c r="G1399" s="65" t="s">
        <v>241</v>
      </c>
      <c r="H1399" s="67">
        <v>2378012965</v>
      </c>
      <c r="I1399" s="67">
        <v>200000000</v>
      </c>
      <c r="J1399" s="66" t="s">
        <v>49</v>
      </c>
      <c r="K1399" s="66" t="s">
        <v>50</v>
      </c>
      <c r="L1399" s="62" t="s">
        <v>4827</v>
      </c>
      <c r="M1399" s="62" t="s">
        <v>4828</v>
      </c>
      <c r="N1399" s="68" t="s">
        <v>4829</v>
      </c>
      <c r="O1399" s="69" t="s">
        <v>4830</v>
      </c>
      <c r="P1399" s="65" t="s">
        <v>4831</v>
      </c>
      <c r="Q1399" s="65" t="s">
        <v>4832</v>
      </c>
      <c r="R1399" s="65" t="s">
        <v>4833</v>
      </c>
      <c r="S1399" s="65" t="s">
        <v>4834</v>
      </c>
      <c r="T1399" s="65" t="s">
        <v>4835</v>
      </c>
      <c r="U1399" s="70" t="s">
        <v>4836</v>
      </c>
      <c r="V1399" s="71">
        <v>7753</v>
      </c>
      <c r="W1399" s="72">
        <v>20919</v>
      </c>
      <c r="X1399" s="73">
        <v>43035</v>
      </c>
      <c r="Y1399" s="74">
        <v>4600007644</v>
      </c>
      <c r="Z1399" s="74">
        <v>4600007644</v>
      </c>
      <c r="AA1399" s="75">
        <f t="shared" si="21"/>
        <v>1</v>
      </c>
      <c r="AB1399" s="70" t="s">
        <v>2492</v>
      </c>
      <c r="AC1399" s="70" t="s">
        <v>61</v>
      </c>
      <c r="AD1399" s="70"/>
      <c r="AE1399" s="70" t="s">
        <v>4837</v>
      </c>
      <c r="AF1399" s="76" t="s">
        <v>63</v>
      </c>
      <c r="AG1399" s="65" t="s">
        <v>4838</v>
      </c>
    </row>
    <row r="1400" spans="1:33" s="78" customFormat="1" ht="50.25" customHeight="1" x14ac:dyDescent="0.25">
      <c r="A1400" s="61" t="s">
        <v>4931</v>
      </c>
      <c r="B1400" s="62">
        <v>93141500</v>
      </c>
      <c r="C1400" s="63" t="s">
        <v>4825</v>
      </c>
      <c r="D1400" s="64">
        <v>43040</v>
      </c>
      <c r="E1400" s="65" t="s">
        <v>4826</v>
      </c>
      <c r="F1400" s="66" t="s">
        <v>47</v>
      </c>
      <c r="G1400" s="65" t="s">
        <v>241</v>
      </c>
      <c r="H1400" s="67">
        <v>2378012965</v>
      </c>
      <c r="I1400" s="67">
        <v>100000000</v>
      </c>
      <c r="J1400" s="66" t="s">
        <v>49</v>
      </c>
      <c r="K1400" s="66" t="s">
        <v>50</v>
      </c>
      <c r="L1400" s="62" t="s">
        <v>4827</v>
      </c>
      <c r="M1400" s="62" t="s">
        <v>4828</v>
      </c>
      <c r="N1400" s="68" t="s">
        <v>4829</v>
      </c>
      <c r="O1400" s="69" t="s">
        <v>4830</v>
      </c>
      <c r="P1400" s="65" t="s">
        <v>4831</v>
      </c>
      <c r="Q1400" s="65" t="s">
        <v>4832</v>
      </c>
      <c r="R1400" s="65" t="s">
        <v>4833</v>
      </c>
      <c r="S1400" s="65" t="s">
        <v>4834</v>
      </c>
      <c r="T1400" s="65" t="s">
        <v>4835</v>
      </c>
      <c r="U1400" s="70" t="s">
        <v>4836</v>
      </c>
      <c r="V1400" s="71">
        <v>7753</v>
      </c>
      <c r="W1400" s="72">
        <v>20920</v>
      </c>
      <c r="X1400" s="73">
        <v>43035</v>
      </c>
      <c r="Y1400" s="74">
        <v>4600007644</v>
      </c>
      <c r="Z1400" s="74">
        <v>4600007644</v>
      </c>
      <c r="AA1400" s="75">
        <f t="shared" si="21"/>
        <v>1</v>
      </c>
      <c r="AB1400" s="70" t="s">
        <v>2492</v>
      </c>
      <c r="AC1400" s="70" t="s">
        <v>61</v>
      </c>
      <c r="AD1400" s="70"/>
      <c r="AE1400" s="70" t="s">
        <v>4837</v>
      </c>
      <c r="AF1400" s="76" t="s">
        <v>63</v>
      </c>
      <c r="AG1400" s="65" t="s">
        <v>4838</v>
      </c>
    </row>
    <row r="1401" spans="1:33" s="78" customFormat="1" ht="50.25" customHeight="1" x14ac:dyDescent="0.25">
      <c r="A1401" s="61" t="s">
        <v>4931</v>
      </c>
      <c r="B1401" s="62">
        <v>93141500</v>
      </c>
      <c r="C1401" s="63" t="s">
        <v>1808</v>
      </c>
      <c r="D1401" s="64">
        <v>42776</v>
      </c>
      <c r="E1401" s="65" t="s">
        <v>4839</v>
      </c>
      <c r="F1401" s="66" t="s">
        <v>47</v>
      </c>
      <c r="G1401" s="65" t="s">
        <v>241</v>
      </c>
      <c r="H1401" s="67">
        <v>240000000</v>
      </c>
      <c r="I1401" s="67">
        <v>240000000</v>
      </c>
      <c r="J1401" s="66" t="s">
        <v>76</v>
      </c>
      <c r="K1401" s="66" t="s">
        <v>68</v>
      </c>
      <c r="L1401" s="62" t="s">
        <v>4827</v>
      </c>
      <c r="M1401" s="62" t="s">
        <v>4828</v>
      </c>
      <c r="N1401" s="68" t="s">
        <v>4829</v>
      </c>
      <c r="O1401" s="69" t="s">
        <v>4830</v>
      </c>
      <c r="P1401" s="65" t="s">
        <v>4831</v>
      </c>
      <c r="Q1401" s="65" t="s">
        <v>4840</v>
      </c>
      <c r="R1401" s="65" t="s">
        <v>4841</v>
      </c>
      <c r="S1401" s="65" t="s">
        <v>4834</v>
      </c>
      <c r="T1401" s="65" t="s">
        <v>4840</v>
      </c>
      <c r="U1401" s="70" t="s">
        <v>4842</v>
      </c>
      <c r="V1401" s="71">
        <v>6359</v>
      </c>
      <c r="W1401" s="72">
        <v>20355</v>
      </c>
      <c r="X1401" s="73">
        <v>42761</v>
      </c>
      <c r="Y1401" s="74">
        <v>460006243</v>
      </c>
      <c r="Z1401" s="74">
        <v>460006243</v>
      </c>
      <c r="AA1401" s="75">
        <f t="shared" si="21"/>
        <v>1</v>
      </c>
      <c r="AB1401" s="70" t="s">
        <v>1819</v>
      </c>
      <c r="AC1401" s="70" t="s">
        <v>61</v>
      </c>
      <c r="AD1401" s="70" t="s">
        <v>4843</v>
      </c>
      <c r="AE1401" s="70" t="s">
        <v>4844</v>
      </c>
      <c r="AF1401" s="76" t="s">
        <v>63</v>
      </c>
      <c r="AG1401" s="65" t="s">
        <v>4838</v>
      </c>
    </row>
    <row r="1402" spans="1:33" s="78" customFormat="1" ht="50.25" customHeight="1" x14ac:dyDescent="0.25">
      <c r="A1402" s="61" t="s">
        <v>4931</v>
      </c>
      <c r="B1402" s="62">
        <v>93141500</v>
      </c>
      <c r="C1402" s="63" t="s">
        <v>1826</v>
      </c>
      <c r="D1402" s="64">
        <v>42775</v>
      </c>
      <c r="E1402" s="65" t="s">
        <v>4845</v>
      </c>
      <c r="F1402" s="66" t="s">
        <v>47</v>
      </c>
      <c r="G1402" s="65" t="s">
        <v>241</v>
      </c>
      <c r="H1402" s="67">
        <v>150000000</v>
      </c>
      <c r="I1402" s="67">
        <v>150000000</v>
      </c>
      <c r="J1402" s="66" t="s">
        <v>76</v>
      </c>
      <c r="K1402" s="66" t="s">
        <v>68</v>
      </c>
      <c r="L1402" s="62" t="s">
        <v>4827</v>
      </c>
      <c r="M1402" s="62" t="s">
        <v>4828</v>
      </c>
      <c r="N1402" s="68" t="s">
        <v>4829</v>
      </c>
      <c r="O1402" s="69" t="s">
        <v>4830</v>
      </c>
      <c r="P1402" s="65" t="s">
        <v>4846</v>
      </c>
      <c r="Q1402" s="65" t="s">
        <v>4847</v>
      </c>
      <c r="R1402" s="65" t="s">
        <v>4846</v>
      </c>
      <c r="S1402" s="65" t="s">
        <v>4848</v>
      </c>
      <c r="T1402" s="65" t="s">
        <v>4847</v>
      </c>
      <c r="U1402" s="70" t="s">
        <v>4849</v>
      </c>
      <c r="V1402" s="71">
        <v>6361</v>
      </c>
      <c r="W1402" s="72">
        <v>20398</v>
      </c>
      <c r="X1402" s="73">
        <v>42769</v>
      </c>
      <c r="Y1402" s="74">
        <v>4600006201</v>
      </c>
      <c r="Z1402" s="74">
        <v>4600006201</v>
      </c>
      <c r="AA1402" s="75">
        <f t="shared" si="21"/>
        <v>1</v>
      </c>
      <c r="AB1402" s="70" t="s">
        <v>4850</v>
      </c>
      <c r="AC1402" s="70" t="s">
        <v>1820</v>
      </c>
      <c r="AD1402" s="70" t="s">
        <v>4843</v>
      </c>
      <c r="AE1402" s="70" t="s">
        <v>4844</v>
      </c>
      <c r="AF1402" s="76" t="s">
        <v>63</v>
      </c>
      <c r="AG1402" s="65" t="s">
        <v>248</v>
      </c>
    </row>
    <row r="1403" spans="1:33" s="78" customFormat="1" ht="50.25" customHeight="1" x14ac:dyDescent="0.25">
      <c r="A1403" s="61" t="s">
        <v>4931</v>
      </c>
      <c r="B1403" s="62">
        <v>78110000</v>
      </c>
      <c r="C1403" s="63" t="s">
        <v>373</v>
      </c>
      <c r="D1403" s="64">
        <v>43174</v>
      </c>
      <c r="E1403" s="65" t="s">
        <v>145</v>
      </c>
      <c r="F1403" s="66" t="s">
        <v>220</v>
      </c>
      <c r="G1403" s="65" t="s">
        <v>241</v>
      </c>
      <c r="H1403" s="67">
        <v>70000000</v>
      </c>
      <c r="I1403" s="67">
        <v>70000000</v>
      </c>
      <c r="J1403" s="66" t="s">
        <v>76</v>
      </c>
      <c r="K1403" s="66" t="s">
        <v>68</v>
      </c>
      <c r="L1403" s="62" t="s">
        <v>4851</v>
      </c>
      <c r="M1403" s="62" t="s">
        <v>2686</v>
      </c>
      <c r="N1403" s="68" t="s">
        <v>4852</v>
      </c>
      <c r="O1403" s="69" t="s">
        <v>4853</v>
      </c>
      <c r="P1403" s="65" t="s">
        <v>4854</v>
      </c>
      <c r="Q1403" s="65" t="s">
        <v>4855</v>
      </c>
      <c r="R1403" s="65" t="s">
        <v>4854</v>
      </c>
      <c r="S1403" s="65" t="s">
        <v>4856</v>
      </c>
      <c r="T1403" s="65" t="s">
        <v>4857</v>
      </c>
      <c r="U1403" s="70" t="s">
        <v>4858</v>
      </c>
      <c r="V1403" s="71" t="s">
        <v>4859</v>
      </c>
      <c r="W1403" s="72">
        <v>20791</v>
      </c>
      <c r="X1403" s="73">
        <v>43102</v>
      </c>
      <c r="Y1403" s="74">
        <v>4600008068</v>
      </c>
      <c r="Z1403" s="74">
        <v>4600008068</v>
      </c>
      <c r="AA1403" s="75">
        <f t="shared" si="21"/>
        <v>1</v>
      </c>
      <c r="AB1403" s="70" t="s">
        <v>4860</v>
      </c>
      <c r="AC1403" s="70" t="s">
        <v>61</v>
      </c>
      <c r="AD1403" s="70" t="s">
        <v>4861</v>
      </c>
      <c r="AE1403" s="70" t="s">
        <v>4862</v>
      </c>
      <c r="AF1403" s="76" t="s">
        <v>63</v>
      </c>
      <c r="AG1403" s="65" t="s">
        <v>248</v>
      </c>
    </row>
    <row r="1404" spans="1:33" s="78" customFormat="1" ht="50.25" customHeight="1" x14ac:dyDescent="0.25">
      <c r="A1404" s="61" t="s">
        <v>4931</v>
      </c>
      <c r="B1404" s="62">
        <v>78110000</v>
      </c>
      <c r="C1404" s="63" t="s">
        <v>373</v>
      </c>
      <c r="D1404" s="64">
        <v>42775</v>
      </c>
      <c r="E1404" s="65" t="s">
        <v>855</v>
      </c>
      <c r="F1404" s="66" t="s">
        <v>220</v>
      </c>
      <c r="G1404" s="65" t="s">
        <v>241</v>
      </c>
      <c r="H1404" s="67">
        <v>10135375</v>
      </c>
      <c r="I1404" s="67">
        <v>10135375</v>
      </c>
      <c r="J1404" s="66" t="s">
        <v>49</v>
      </c>
      <c r="K1404" s="66" t="s">
        <v>50</v>
      </c>
      <c r="L1404" s="62" t="s">
        <v>4851</v>
      </c>
      <c r="M1404" s="62" t="s">
        <v>2686</v>
      </c>
      <c r="N1404" s="68" t="s">
        <v>4852</v>
      </c>
      <c r="O1404" s="69" t="s">
        <v>4853</v>
      </c>
      <c r="P1404" s="65" t="s">
        <v>4846</v>
      </c>
      <c r="Q1404" s="65" t="s">
        <v>4847</v>
      </c>
      <c r="R1404" s="65" t="s">
        <v>4846</v>
      </c>
      <c r="S1404" s="65" t="s">
        <v>4848</v>
      </c>
      <c r="T1404" s="65" t="s">
        <v>4847</v>
      </c>
      <c r="U1404" s="70" t="s">
        <v>4849</v>
      </c>
      <c r="V1404" s="71">
        <v>6310</v>
      </c>
      <c r="W1404" s="72">
        <v>20795</v>
      </c>
      <c r="X1404" s="73">
        <v>42754</v>
      </c>
      <c r="Y1404" s="74">
        <v>4600006701</v>
      </c>
      <c r="Z1404" s="74">
        <v>4600006701</v>
      </c>
      <c r="AA1404" s="75">
        <f t="shared" si="21"/>
        <v>1</v>
      </c>
      <c r="AB1404" s="70" t="s">
        <v>4863</v>
      </c>
      <c r="AC1404" s="70" t="s">
        <v>61</v>
      </c>
      <c r="AD1404" s="70" t="s">
        <v>4861</v>
      </c>
      <c r="AE1404" s="70" t="s">
        <v>4862</v>
      </c>
      <c r="AF1404" s="76" t="s">
        <v>63</v>
      </c>
      <c r="AG1404" s="65" t="s">
        <v>248</v>
      </c>
    </row>
    <row r="1405" spans="1:33" s="78" customFormat="1" ht="50.25" customHeight="1" x14ac:dyDescent="0.25">
      <c r="A1405" s="61" t="s">
        <v>4931</v>
      </c>
      <c r="B1405" s="62">
        <v>93141500</v>
      </c>
      <c r="C1405" s="63" t="s">
        <v>4864</v>
      </c>
      <c r="D1405" s="64">
        <v>43110</v>
      </c>
      <c r="E1405" s="65" t="s">
        <v>814</v>
      </c>
      <c r="F1405" s="66" t="s">
        <v>47</v>
      </c>
      <c r="G1405" s="65" t="s">
        <v>241</v>
      </c>
      <c r="H1405" s="67">
        <v>35155890</v>
      </c>
      <c r="I1405" s="67">
        <v>35155890</v>
      </c>
      <c r="J1405" s="66" t="s">
        <v>76</v>
      </c>
      <c r="K1405" s="66" t="s">
        <v>68</v>
      </c>
      <c r="L1405" s="62" t="s">
        <v>4865</v>
      </c>
      <c r="M1405" s="62" t="s">
        <v>4866</v>
      </c>
      <c r="N1405" s="68" t="s">
        <v>4852</v>
      </c>
      <c r="O1405" s="69" t="s">
        <v>4867</v>
      </c>
      <c r="P1405" s="65" t="s">
        <v>4831</v>
      </c>
      <c r="Q1405" s="65" t="s">
        <v>4868</v>
      </c>
      <c r="R1405" s="65" t="s">
        <v>4841</v>
      </c>
      <c r="S1405" s="65" t="s">
        <v>4834</v>
      </c>
      <c r="T1405" s="65" t="s">
        <v>4868</v>
      </c>
      <c r="U1405" s="70" t="s">
        <v>4869</v>
      </c>
      <c r="V1405" s="71">
        <v>7326</v>
      </c>
      <c r="W1405" s="72">
        <v>20260</v>
      </c>
      <c r="X1405" s="73">
        <v>42941</v>
      </c>
      <c r="Y1405" s="74">
        <v>4600007059</v>
      </c>
      <c r="Z1405" s="74">
        <v>4600007059</v>
      </c>
      <c r="AA1405" s="75">
        <f t="shared" si="21"/>
        <v>1</v>
      </c>
      <c r="AB1405" s="70" t="s">
        <v>1041</v>
      </c>
      <c r="AC1405" s="70" t="s">
        <v>61</v>
      </c>
      <c r="AD1405" s="70" t="s">
        <v>4870</v>
      </c>
      <c r="AE1405" s="70" t="s">
        <v>4871</v>
      </c>
      <c r="AF1405" s="76" t="s">
        <v>63</v>
      </c>
      <c r="AG1405" s="65" t="s">
        <v>248</v>
      </c>
    </row>
    <row r="1406" spans="1:33" s="78" customFormat="1" ht="50.25" customHeight="1" x14ac:dyDescent="0.25">
      <c r="A1406" s="61" t="s">
        <v>4931</v>
      </c>
      <c r="B1406" s="62">
        <v>93141500</v>
      </c>
      <c r="C1406" s="63" t="s">
        <v>4872</v>
      </c>
      <c r="D1406" s="64">
        <v>43313</v>
      </c>
      <c r="E1406" s="65" t="s">
        <v>814</v>
      </c>
      <c r="F1406" s="66" t="s">
        <v>47</v>
      </c>
      <c r="G1406" s="65" t="s">
        <v>241</v>
      </c>
      <c r="H1406" s="67">
        <v>35155890</v>
      </c>
      <c r="I1406" s="67">
        <v>35155890</v>
      </c>
      <c r="J1406" s="66" t="s">
        <v>76</v>
      </c>
      <c r="K1406" s="66" t="s">
        <v>68</v>
      </c>
      <c r="L1406" s="62" t="s">
        <v>4865</v>
      </c>
      <c r="M1406" s="62" t="s">
        <v>4866</v>
      </c>
      <c r="N1406" s="68" t="s">
        <v>4852</v>
      </c>
      <c r="O1406" s="69" t="s">
        <v>4867</v>
      </c>
      <c r="P1406" s="65" t="s">
        <v>4831</v>
      </c>
      <c r="Q1406" s="65" t="s">
        <v>4868</v>
      </c>
      <c r="R1406" s="65" t="s">
        <v>4841</v>
      </c>
      <c r="S1406" s="65" t="s">
        <v>4834</v>
      </c>
      <c r="T1406" s="65" t="s">
        <v>4868</v>
      </c>
      <c r="U1406" s="70" t="s">
        <v>4869</v>
      </c>
      <c r="V1406" s="71"/>
      <c r="W1406" s="72">
        <v>21842</v>
      </c>
      <c r="X1406" s="73"/>
      <c r="Y1406" s="74"/>
      <c r="Z1406" s="74"/>
      <c r="AA1406" s="75">
        <f t="shared" si="21"/>
        <v>0</v>
      </c>
      <c r="AB1406" s="70"/>
      <c r="AC1406" s="70" t="s">
        <v>552</v>
      </c>
      <c r="AD1406" s="70" t="s">
        <v>4870</v>
      </c>
      <c r="AE1406" s="70" t="s">
        <v>4871</v>
      </c>
      <c r="AF1406" s="76" t="s">
        <v>63</v>
      </c>
      <c r="AG1406" s="65" t="s">
        <v>248</v>
      </c>
    </row>
    <row r="1407" spans="1:33" s="78" customFormat="1" ht="50.25" customHeight="1" x14ac:dyDescent="0.25">
      <c r="A1407" s="61" t="s">
        <v>4931</v>
      </c>
      <c r="B1407" s="62">
        <v>86110000</v>
      </c>
      <c r="C1407" s="63" t="s">
        <v>4873</v>
      </c>
      <c r="D1407" s="64">
        <v>43252</v>
      </c>
      <c r="E1407" s="65" t="s">
        <v>171</v>
      </c>
      <c r="F1407" s="66" t="s">
        <v>220</v>
      </c>
      <c r="G1407" s="65" t="s">
        <v>241</v>
      </c>
      <c r="H1407" s="67">
        <v>83445254</v>
      </c>
      <c r="I1407" s="67">
        <v>83445254</v>
      </c>
      <c r="J1407" s="66" t="s">
        <v>76</v>
      </c>
      <c r="K1407" s="66" t="s">
        <v>68</v>
      </c>
      <c r="L1407" s="62" t="s">
        <v>4874</v>
      </c>
      <c r="M1407" s="62" t="s">
        <v>2686</v>
      </c>
      <c r="N1407" s="68" t="s">
        <v>4875</v>
      </c>
      <c r="O1407" s="69" t="s">
        <v>4876</v>
      </c>
      <c r="P1407" s="65" t="s">
        <v>4846</v>
      </c>
      <c r="Q1407" s="65" t="s">
        <v>4877</v>
      </c>
      <c r="R1407" s="65" t="s">
        <v>4846</v>
      </c>
      <c r="S1407" s="65" t="s">
        <v>4848</v>
      </c>
      <c r="T1407" s="65" t="s">
        <v>4877</v>
      </c>
      <c r="U1407" s="70" t="s">
        <v>4878</v>
      </c>
      <c r="V1407" s="71">
        <v>8197</v>
      </c>
      <c r="W1407" s="72">
        <v>21378</v>
      </c>
      <c r="X1407" s="73"/>
      <c r="Y1407" s="74"/>
      <c r="Z1407" s="74"/>
      <c r="AA1407" s="75">
        <f t="shared" si="21"/>
        <v>0</v>
      </c>
      <c r="AB1407" s="70"/>
      <c r="AC1407" s="70" t="s">
        <v>111</v>
      </c>
      <c r="AD1407" s="70"/>
      <c r="AE1407" s="70" t="s">
        <v>4879</v>
      </c>
      <c r="AF1407" s="76" t="s">
        <v>63</v>
      </c>
      <c r="AG1407" s="65" t="s">
        <v>248</v>
      </c>
    </row>
    <row r="1408" spans="1:33" s="78" customFormat="1" ht="50.25" customHeight="1" x14ac:dyDescent="0.25">
      <c r="A1408" s="61" t="s">
        <v>4931</v>
      </c>
      <c r="B1408" s="62">
        <v>86110000</v>
      </c>
      <c r="C1408" s="63" t="s">
        <v>4880</v>
      </c>
      <c r="D1408" s="64">
        <v>43252</v>
      </c>
      <c r="E1408" s="65" t="s">
        <v>1835</v>
      </c>
      <c r="F1408" s="66" t="s">
        <v>150</v>
      </c>
      <c r="G1408" s="65" t="s">
        <v>241</v>
      </c>
      <c r="H1408" s="67">
        <v>972928742</v>
      </c>
      <c r="I1408" s="67">
        <v>972928742</v>
      </c>
      <c r="J1408" s="66" t="s">
        <v>76</v>
      </c>
      <c r="K1408" s="66" t="s">
        <v>68</v>
      </c>
      <c r="L1408" s="62" t="s">
        <v>4881</v>
      </c>
      <c r="M1408" s="62" t="s">
        <v>4882</v>
      </c>
      <c r="N1408" s="68" t="s">
        <v>4883</v>
      </c>
      <c r="O1408" s="69" t="s">
        <v>4884</v>
      </c>
      <c r="P1408" s="65" t="s">
        <v>4885</v>
      </c>
      <c r="Q1408" s="65" t="s">
        <v>4886</v>
      </c>
      <c r="R1408" s="65" t="s">
        <v>4885</v>
      </c>
      <c r="S1408" s="65" t="s">
        <v>4887</v>
      </c>
      <c r="T1408" s="65" t="s">
        <v>4886</v>
      </c>
      <c r="U1408" s="70" t="s">
        <v>4888</v>
      </c>
      <c r="V1408" s="71">
        <v>8112</v>
      </c>
      <c r="W1408" s="72">
        <v>21112</v>
      </c>
      <c r="X1408" s="73">
        <v>43192</v>
      </c>
      <c r="Y1408" s="74">
        <v>4600008125</v>
      </c>
      <c r="Z1408" s="74">
        <v>4600008125</v>
      </c>
      <c r="AA1408" s="75">
        <f t="shared" si="21"/>
        <v>1</v>
      </c>
      <c r="AB1408" s="70" t="s">
        <v>4889</v>
      </c>
      <c r="AC1408" s="70" t="s">
        <v>61</v>
      </c>
      <c r="AD1408" s="70"/>
      <c r="AE1408" s="70" t="s">
        <v>4890</v>
      </c>
      <c r="AF1408" s="76" t="s">
        <v>63</v>
      </c>
      <c r="AG1408" s="65" t="s">
        <v>248</v>
      </c>
    </row>
    <row r="1409" spans="1:33" s="78" customFormat="1" ht="50.25" customHeight="1" x14ac:dyDescent="0.25">
      <c r="A1409" s="61" t="s">
        <v>4931</v>
      </c>
      <c r="B1409" s="62">
        <v>93141500</v>
      </c>
      <c r="C1409" s="63" t="s">
        <v>4891</v>
      </c>
      <c r="D1409" s="64">
        <v>43296</v>
      </c>
      <c r="E1409" s="65" t="s">
        <v>1835</v>
      </c>
      <c r="F1409" s="66" t="s">
        <v>2373</v>
      </c>
      <c r="G1409" s="65" t="s">
        <v>241</v>
      </c>
      <c r="H1409" s="67">
        <v>100000000</v>
      </c>
      <c r="I1409" s="67">
        <v>100000000</v>
      </c>
      <c r="J1409" s="66" t="s">
        <v>76</v>
      </c>
      <c r="K1409" s="66" t="s">
        <v>68</v>
      </c>
      <c r="L1409" s="62" t="s">
        <v>4892</v>
      </c>
      <c r="M1409" s="62" t="s">
        <v>243</v>
      </c>
      <c r="N1409" s="68" t="s">
        <v>4893</v>
      </c>
      <c r="O1409" s="69" t="s">
        <v>4894</v>
      </c>
      <c r="P1409" s="65" t="s">
        <v>4885</v>
      </c>
      <c r="Q1409" s="65" t="s">
        <v>4895</v>
      </c>
      <c r="R1409" s="65" t="s">
        <v>4885</v>
      </c>
      <c r="S1409" s="65" t="s">
        <v>4887</v>
      </c>
      <c r="T1409" s="65" t="s">
        <v>4895</v>
      </c>
      <c r="U1409" s="70" t="s">
        <v>4896</v>
      </c>
      <c r="V1409" s="71"/>
      <c r="W1409" s="72">
        <v>21843</v>
      </c>
      <c r="X1409" s="73"/>
      <c r="Y1409" s="74"/>
      <c r="Z1409" s="74"/>
      <c r="AA1409" s="75">
        <f t="shared" si="21"/>
        <v>0</v>
      </c>
      <c r="AB1409" s="70"/>
      <c r="AC1409" s="70" t="s">
        <v>552</v>
      </c>
      <c r="AD1409" s="70"/>
      <c r="AE1409" s="70" t="s">
        <v>4897</v>
      </c>
      <c r="AF1409" s="76" t="s">
        <v>63</v>
      </c>
      <c r="AG1409" s="65" t="s">
        <v>248</v>
      </c>
    </row>
    <row r="1410" spans="1:33" s="78" customFormat="1" ht="50.25" customHeight="1" x14ac:dyDescent="0.25">
      <c r="A1410" s="61" t="s">
        <v>4931</v>
      </c>
      <c r="B1410" s="62">
        <v>86110000</v>
      </c>
      <c r="C1410" s="63" t="s">
        <v>4898</v>
      </c>
      <c r="D1410" s="64">
        <v>43282</v>
      </c>
      <c r="E1410" s="65" t="s">
        <v>4899</v>
      </c>
      <c r="F1410" s="66" t="s">
        <v>220</v>
      </c>
      <c r="G1410" s="65" t="s">
        <v>241</v>
      </c>
      <c r="H1410" s="67">
        <v>450000000</v>
      </c>
      <c r="I1410" s="67">
        <v>450000000</v>
      </c>
      <c r="J1410" s="66" t="s">
        <v>76</v>
      </c>
      <c r="K1410" s="66" t="s">
        <v>68</v>
      </c>
      <c r="L1410" s="62" t="s">
        <v>4881</v>
      </c>
      <c r="M1410" s="62" t="s">
        <v>4882</v>
      </c>
      <c r="N1410" s="68" t="s">
        <v>4883</v>
      </c>
      <c r="O1410" s="69" t="s">
        <v>4884</v>
      </c>
      <c r="P1410" s="65" t="s">
        <v>4900</v>
      </c>
      <c r="Q1410" s="65" t="s">
        <v>4901</v>
      </c>
      <c r="R1410" s="65" t="s">
        <v>4900</v>
      </c>
      <c r="S1410" s="65" t="s">
        <v>4902</v>
      </c>
      <c r="T1410" s="65" t="s">
        <v>4901</v>
      </c>
      <c r="U1410" s="70" t="s">
        <v>4903</v>
      </c>
      <c r="V1410" s="71">
        <v>8200</v>
      </c>
      <c r="W1410" s="72">
        <v>21294</v>
      </c>
      <c r="X1410" s="73"/>
      <c r="Y1410" s="74"/>
      <c r="Z1410" s="74"/>
      <c r="AA1410" s="75">
        <f t="shared" si="21"/>
        <v>0</v>
      </c>
      <c r="AB1410" s="70"/>
      <c r="AC1410" s="70" t="s">
        <v>111</v>
      </c>
      <c r="AD1410" s="70"/>
      <c r="AE1410" s="70" t="s">
        <v>4904</v>
      </c>
      <c r="AF1410" s="76" t="s">
        <v>63</v>
      </c>
      <c r="AG1410" s="65" t="s">
        <v>248</v>
      </c>
    </row>
    <row r="1411" spans="1:33" s="78" customFormat="1" ht="50.25" customHeight="1" x14ac:dyDescent="0.25">
      <c r="A1411" s="61" t="s">
        <v>4931</v>
      </c>
      <c r="B1411" s="62">
        <v>86110000</v>
      </c>
      <c r="C1411" s="63" t="s">
        <v>4898</v>
      </c>
      <c r="D1411" s="64">
        <v>43282</v>
      </c>
      <c r="E1411" s="65" t="s">
        <v>4899</v>
      </c>
      <c r="F1411" s="66" t="s">
        <v>220</v>
      </c>
      <c r="G1411" s="65" t="s">
        <v>241</v>
      </c>
      <c r="H1411" s="67">
        <v>500000000</v>
      </c>
      <c r="I1411" s="67">
        <v>500000000</v>
      </c>
      <c r="J1411" s="66" t="s">
        <v>76</v>
      </c>
      <c r="K1411" s="66" t="s">
        <v>68</v>
      </c>
      <c r="L1411" s="62" t="s">
        <v>4881</v>
      </c>
      <c r="M1411" s="62" t="s">
        <v>4882</v>
      </c>
      <c r="N1411" s="68" t="s">
        <v>4883</v>
      </c>
      <c r="O1411" s="69" t="s">
        <v>4884</v>
      </c>
      <c r="P1411" s="65" t="s">
        <v>4900</v>
      </c>
      <c r="Q1411" s="65" t="s">
        <v>4901</v>
      </c>
      <c r="R1411" s="65" t="s">
        <v>4900</v>
      </c>
      <c r="S1411" s="65" t="s">
        <v>4902</v>
      </c>
      <c r="T1411" s="65" t="s">
        <v>4901</v>
      </c>
      <c r="U1411" s="70" t="s">
        <v>4903</v>
      </c>
      <c r="V1411" s="71">
        <v>8200</v>
      </c>
      <c r="W1411" s="72">
        <v>21295</v>
      </c>
      <c r="X1411" s="73"/>
      <c r="Y1411" s="74"/>
      <c r="Z1411" s="74"/>
      <c r="AA1411" s="75">
        <f t="shared" si="21"/>
        <v>0</v>
      </c>
      <c r="AB1411" s="70"/>
      <c r="AC1411" s="70" t="s">
        <v>111</v>
      </c>
      <c r="AD1411" s="70"/>
      <c r="AE1411" s="70" t="s">
        <v>4904</v>
      </c>
      <c r="AF1411" s="76" t="s">
        <v>63</v>
      </c>
      <c r="AG1411" s="65" t="s">
        <v>248</v>
      </c>
    </row>
    <row r="1412" spans="1:33" s="78" customFormat="1" ht="50.25" customHeight="1" x14ac:dyDescent="0.25">
      <c r="A1412" s="61" t="s">
        <v>4931</v>
      </c>
      <c r="B1412" s="62">
        <v>78111500</v>
      </c>
      <c r="C1412" s="63" t="s">
        <v>4905</v>
      </c>
      <c r="D1412" s="64">
        <v>43011</v>
      </c>
      <c r="E1412" s="65" t="s">
        <v>701</v>
      </c>
      <c r="F1412" s="66" t="s">
        <v>47</v>
      </c>
      <c r="G1412" s="65" t="s">
        <v>2717</v>
      </c>
      <c r="H1412" s="67">
        <v>40000000</v>
      </c>
      <c r="I1412" s="67" t="e">
        <f>+[8]!Tabla2[[#This Row],[Valor total estimado]]</f>
        <v>#REF!</v>
      </c>
      <c r="J1412" s="66" t="s">
        <v>49</v>
      </c>
      <c r="K1412" s="66" t="s">
        <v>50</v>
      </c>
      <c r="L1412" s="62" t="s">
        <v>4851</v>
      </c>
      <c r="M1412" s="62" t="s">
        <v>2686</v>
      </c>
      <c r="N1412" s="68" t="s">
        <v>4852</v>
      </c>
      <c r="O1412" s="69" t="s">
        <v>4853</v>
      </c>
      <c r="P1412" s="65"/>
      <c r="Q1412" s="65" t="s">
        <v>4906</v>
      </c>
      <c r="R1412" s="65" t="s">
        <v>2717</v>
      </c>
      <c r="S1412" s="65"/>
      <c r="T1412" s="65" t="s">
        <v>4906</v>
      </c>
      <c r="U1412" s="70" t="s">
        <v>4906</v>
      </c>
      <c r="V1412" s="71">
        <v>7506</v>
      </c>
      <c r="W1412" s="72">
        <v>20921</v>
      </c>
      <c r="X1412" s="73">
        <v>43007</v>
      </c>
      <c r="Y1412" s="74">
        <v>43011</v>
      </c>
      <c r="Z1412" s="74">
        <v>4600007506</v>
      </c>
      <c r="AA1412" s="75">
        <f t="shared" si="21"/>
        <v>1</v>
      </c>
      <c r="AB1412" s="70" t="s">
        <v>2688</v>
      </c>
      <c r="AC1412" s="70" t="s">
        <v>61</v>
      </c>
      <c r="AD1412" s="70" t="s">
        <v>4907</v>
      </c>
      <c r="AE1412" s="70" t="s">
        <v>4908</v>
      </c>
      <c r="AF1412" s="76" t="s">
        <v>63</v>
      </c>
      <c r="AG1412" s="65" t="s">
        <v>248</v>
      </c>
    </row>
    <row r="1413" spans="1:33" s="78" customFormat="1" ht="50.25" customHeight="1" x14ac:dyDescent="0.25">
      <c r="A1413" s="61" t="s">
        <v>4931</v>
      </c>
      <c r="B1413" s="62">
        <v>93141500</v>
      </c>
      <c r="C1413" s="63" t="s">
        <v>4909</v>
      </c>
      <c r="D1413" s="64">
        <v>43126</v>
      </c>
      <c r="E1413" s="65" t="s">
        <v>231</v>
      </c>
      <c r="F1413" s="66" t="s">
        <v>47</v>
      </c>
      <c r="G1413" s="65" t="s">
        <v>241</v>
      </c>
      <c r="H1413" s="67">
        <v>50000000</v>
      </c>
      <c r="I1413" s="67">
        <v>50000000</v>
      </c>
      <c r="J1413" s="66" t="s">
        <v>76</v>
      </c>
      <c r="K1413" s="66" t="s">
        <v>68</v>
      </c>
      <c r="L1413" s="62" t="s">
        <v>4851</v>
      </c>
      <c r="M1413" s="62" t="s">
        <v>2686</v>
      </c>
      <c r="N1413" s="68" t="s">
        <v>4852</v>
      </c>
      <c r="O1413" s="69" t="s">
        <v>4853</v>
      </c>
      <c r="P1413" s="65" t="s">
        <v>4885</v>
      </c>
      <c r="Q1413" s="65" t="s">
        <v>4910</v>
      </c>
      <c r="R1413" s="65" t="s">
        <v>4885</v>
      </c>
      <c r="S1413" s="65" t="s">
        <v>4887</v>
      </c>
      <c r="T1413" s="65" t="s">
        <v>4910</v>
      </c>
      <c r="U1413" s="70" t="s">
        <v>4896</v>
      </c>
      <c r="V1413" s="71">
        <v>8047</v>
      </c>
      <c r="W1413" s="72">
        <v>20788</v>
      </c>
      <c r="X1413" s="73">
        <v>43124</v>
      </c>
      <c r="Y1413" s="74">
        <v>43126</v>
      </c>
      <c r="Z1413" s="74">
        <v>4600008032</v>
      </c>
      <c r="AA1413" s="75">
        <f t="shared" si="21"/>
        <v>1</v>
      </c>
      <c r="AB1413" s="70" t="s">
        <v>4911</v>
      </c>
      <c r="AC1413" s="70" t="s">
        <v>845</v>
      </c>
      <c r="AD1413" s="70" t="s">
        <v>4912</v>
      </c>
      <c r="AE1413" s="70" t="s">
        <v>4908</v>
      </c>
      <c r="AF1413" s="76" t="s">
        <v>63</v>
      </c>
      <c r="AG1413" s="65" t="s">
        <v>248</v>
      </c>
    </row>
    <row r="1414" spans="1:33" s="78" customFormat="1" ht="50.25" customHeight="1" x14ac:dyDescent="0.25">
      <c r="A1414" s="61" t="s">
        <v>4931</v>
      </c>
      <c r="B1414" s="62">
        <v>93141500</v>
      </c>
      <c r="C1414" s="63" t="s">
        <v>4913</v>
      </c>
      <c r="D1414" s="64">
        <v>43040</v>
      </c>
      <c r="E1414" s="65" t="s">
        <v>4826</v>
      </c>
      <c r="F1414" s="66" t="s">
        <v>47</v>
      </c>
      <c r="G1414" s="65" t="s">
        <v>241</v>
      </c>
      <c r="H1414" s="67">
        <v>157071258</v>
      </c>
      <c r="I1414" s="67">
        <v>157071258</v>
      </c>
      <c r="J1414" s="66" t="s">
        <v>76</v>
      </c>
      <c r="K1414" s="66"/>
      <c r="L1414" s="62" t="s">
        <v>4827</v>
      </c>
      <c r="M1414" s="62" t="s">
        <v>4828</v>
      </c>
      <c r="N1414" s="68" t="s">
        <v>4829</v>
      </c>
      <c r="O1414" s="69" t="s">
        <v>4830</v>
      </c>
      <c r="P1414" s="65" t="s">
        <v>4846</v>
      </c>
      <c r="Q1414" s="65" t="s">
        <v>4914</v>
      </c>
      <c r="R1414" s="65" t="s">
        <v>4846</v>
      </c>
      <c r="S1414" s="65" t="s">
        <v>4848</v>
      </c>
      <c r="T1414" s="65" t="s">
        <v>4835</v>
      </c>
      <c r="U1414" s="70" t="s">
        <v>4915</v>
      </c>
      <c r="V1414" s="71">
        <v>7753</v>
      </c>
      <c r="W1414" s="72">
        <v>21845</v>
      </c>
      <c r="X1414" s="73">
        <v>43035</v>
      </c>
      <c r="Y1414" s="74">
        <v>4600007644</v>
      </c>
      <c r="Z1414" s="74">
        <v>4600007644</v>
      </c>
      <c r="AA1414" s="75">
        <f t="shared" si="21"/>
        <v>1</v>
      </c>
      <c r="AB1414" s="70" t="s">
        <v>2492</v>
      </c>
      <c r="AC1414" s="70" t="s">
        <v>61</v>
      </c>
      <c r="AD1414" s="70"/>
      <c r="AE1414" s="70" t="s">
        <v>4837</v>
      </c>
      <c r="AF1414" s="76" t="s">
        <v>63</v>
      </c>
      <c r="AG1414" s="65" t="s">
        <v>4838</v>
      </c>
    </row>
    <row r="1415" spans="1:33" s="78" customFormat="1" ht="50.25" customHeight="1" x14ac:dyDescent="0.25">
      <c r="A1415" s="61" t="s">
        <v>4931</v>
      </c>
      <c r="B1415" s="62">
        <v>93141500</v>
      </c>
      <c r="C1415" s="63" t="s">
        <v>4913</v>
      </c>
      <c r="D1415" s="64">
        <v>43040</v>
      </c>
      <c r="E1415" s="65" t="s">
        <v>4826</v>
      </c>
      <c r="F1415" s="66" t="s">
        <v>47</v>
      </c>
      <c r="G1415" s="65" t="s">
        <v>241</v>
      </c>
      <c r="H1415" s="67">
        <v>64127057</v>
      </c>
      <c r="I1415" s="67">
        <v>64127057</v>
      </c>
      <c r="J1415" s="66" t="s">
        <v>76</v>
      </c>
      <c r="K1415" s="66"/>
      <c r="L1415" s="62" t="s">
        <v>4827</v>
      </c>
      <c r="M1415" s="62" t="s">
        <v>4828</v>
      </c>
      <c r="N1415" s="68" t="s">
        <v>4829</v>
      </c>
      <c r="O1415" s="69" t="s">
        <v>4830</v>
      </c>
      <c r="P1415" s="65" t="s">
        <v>4831</v>
      </c>
      <c r="Q1415" s="65" t="s">
        <v>4832</v>
      </c>
      <c r="R1415" s="65" t="s">
        <v>4833</v>
      </c>
      <c r="S1415" s="65" t="s">
        <v>4834</v>
      </c>
      <c r="T1415" s="65" t="s">
        <v>4835</v>
      </c>
      <c r="U1415" s="70" t="s">
        <v>4836</v>
      </c>
      <c r="V1415" s="71">
        <v>7753</v>
      </c>
      <c r="W1415" s="72">
        <v>21902</v>
      </c>
      <c r="X1415" s="73">
        <v>43035</v>
      </c>
      <c r="Y1415" s="74">
        <v>4600007644</v>
      </c>
      <c r="Z1415" s="74">
        <v>4600007644</v>
      </c>
      <c r="AA1415" s="75">
        <f t="shared" si="21"/>
        <v>1</v>
      </c>
      <c r="AB1415" s="70" t="s">
        <v>2492</v>
      </c>
      <c r="AC1415" s="70" t="s">
        <v>61</v>
      </c>
      <c r="AD1415" s="70"/>
      <c r="AE1415" s="70" t="s">
        <v>4837</v>
      </c>
      <c r="AF1415" s="76" t="s">
        <v>63</v>
      </c>
      <c r="AG1415" s="65" t="s">
        <v>4838</v>
      </c>
    </row>
    <row r="1416" spans="1:33" s="78" customFormat="1" ht="50.25" customHeight="1" x14ac:dyDescent="0.25">
      <c r="A1416" s="61" t="s">
        <v>4931</v>
      </c>
      <c r="B1416" s="62">
        <v>93141500</v>
      </c>
      <c r="C1416" s="63" t="s">
        <v>4913</v>
      </c>
      <c r="D1416" s="64">
        <v>43040</v>
      </c>
      <c r="E1416" s="65" t="s">
        <v>4826</v>
      </c>
      <c r="F1416" s="66" t="s">
        <v>47</v>
      </c>
      <c r="G1416" s="65" t="s">
        <v>241</v>
      </c>
      <c r="H1416" s="67">
        <v>7801685</v>
      </c>
      <c r="I1416" s="67">
        <v>7801685</v>
      </c>
      <c r="J1416" s="66" t="s">
        <v>76</v>
      </c>
      <c r="K1416" s="66"/>
      <c r="L1416" s="62" t="s">
        <v>4827</v>
      </c>
      <c r="M1416" s="62" t="s">
        <v>4828</v>
      </c>
      <c r="N1416" s="68" t="s">
        <v>4829</v>
      </c>
      <c r="O1416" s="69" t="s">
        <v>4830</v>
      </c>
      <c r="P1416" s="65" t="s">
        <v>4900</v>
      </c>
      <c r="Q1416" s="65" t="s">
        <v>4916</v>
      </c>
      <c r="R1416" s="65" t="s">
        <v>4900</v>
      </c>
      <c r="S1416" s="65" t="s">
        <v>4902</v>
      </c>
      <c r="T1416" s="65" t="s">
        <v>4835</v>
      </c>
      <c r="U1416" s="70" t="s">
        <v>4836</v>
      </c>
      <c r="V1416" s="71">
        <v>7753</v>
      </c>
      <c r="W1416" s="72">
        <v>21903</v>
      </c>
      <c r="X1416" s="73">
        <v>43035</v>
      </c>
      <c r="Y1416" s="74">
        <v>4600007644</v>
      </c>
      <c r="Z1416" s="74">
        <v>4600007644</v>
      </c>
      <c r="AA1416" s="75">
        <f t="shared" si="21"/>
        <v>1</v>
      </c>
      <c r="AB1416" s="70" t="s">
        <v>2492</v>
      </c>
      <c r="AC1416" s="70" t="s">
        <v>61</v>
      </c>
      <c r="AD1416" s="70"/>
      <c r="AE1416" s="70" t="s">
        <v>4837</v>
      </c>
      <c r="AF1416" s="76" t="s">
        <v>63</v>
      </c>
      <c r="AG1416" s="65" t="s">
        <v>4838</v>
      </c>
    </row>
    <row r="1417" spans="1:33" s="78" customFormat="1" ht="50.25" customHeight="1" x14ac:dyDescent="0.25">
      <c r="A1417" s="61" t="s">
        <v>4931</v>
      </c>
      <c r="B1417" s="62">
        <v>93141500</v>
      </c>
      <c r="C1417" s="63" t="s">
        <v>4917</v>
      </c>
      <c r="D1417" s="64">
        <v>43282</v>
      </c>
      <c r="E1417" s="65" t="s">
        <v>4918</v>
      </c>
      <c r="F1417" s="66" t="s">
        <v>220</v>
      </c>
      <c r="G1417" s="65" t="s">
        <v>241</v>
      </c>
      <c r="H1417" s="67">
        <v>50000000</v>
      </c>
      <c r="I1417" s="67">
        <v>50000000</v>
      </c>
      <c r="J1417" s="66" t="s">
        <v>76</v>
      </c>
      <c r="K1417" s="66"/>
      <c r="L1417" s="62" t="s">
        <v>4881</v>
      </c>
      <c r="M1417" s="62" t="s">
        <v>4882</v>
      </c>
      <c r="N1417" s="68" t="s">
        <v>4883</v>
      </c>
      <c r="O1417" s="69" t="s">
        <v>4884</v>
      </c>
      <c r="P1417" s="65" t="s">
        <v>4919</v>
      </c>
      <c r="Q1417" s="65" t="s">
        <v>4920</v>
      </c>
      <c r="R1417" s="65" t="s">
        <v>4919</v>
      </c>
      <c r="S1417" s="65" t="s">
        <v>4921</v>
      </c>
      <c r="T1417" s="65" t="s">
        <v>4920</v>
      </c>
      <c r="U1417" s="70" t="s">
        <v>4922</v>
      </c>
      <c r="V1417" s="71"/>
      <c r="W1417" s="72">
        <v>21872</v>
      </c>
      <c r="X1417" s="73"/>
      <c r="Y1417" s="74"/>
      <c r="Z1417" s="74"/>
      <c r="AA1417" s="75">
        <f t="shared" si="21"/>
        <v>0</v>
      </c>
      <c r="AB1417" s="70"/>
      <c r="AC1417" s="70" t="s">
        <v>552</v>
      </c>
      <c r="AD1417" s="70"/>
      <c r="AE1417" s="70"/>
      <c r="AF1417" s="76"/>
      <c r="AG1417" s="65"/>
    </row>
    <row r="1418" spans="1:33" s="78" customFormat="1" ht="50.25" customHeight="1" x14ac:dyDescent="0.25">
      <c r="A1418" s="61" t="s">
        <v>4931</v>
      </c>
      <c r="B1418" s="62">
        <v>93141500</v>
      </c>
      <c r="C1418" s="63" t="s">
        <v>4917</v>
      </c>
      <c r="D1418" s="64">
        <v>43282</v>
      </c>
      <c r="E1418" s="65" t="s">
        <v>4918</v>
      </c>
      <c r="F1418" s="66" t="s">
        <v>220</v>
      </c>
      <c r="G1418" s="65" t="s">
        <v>241</v>
      </c>
      <c r="H1418" s="67">
        <v>150000000</v>
      </c>
      <c r="I1418" s="67">
        <v>150000000</v>
      </c>
      <c r="J1418" s="66" t="s">
        <v>76</v>
      </c>
      <c r="K1418" s="66"/>
      <c r="L1418" s="62" t="s">
        <v>4881</v>
      </c>
      <c r="M1418" s="62" t="s">
        <v>4882</v>
      </c>
      <c r="N1418" s="68" t="s">
        <v>4883</v>
      </c>
      <c r="O1418" s="69" t="s">
        <v>4884</v>
      </c>
      <c r="P1418" s="65" t="s">
        <v>4919</v>
      </c>
      <c r="Q1418" s="65" t="s">
        <v>4920</v>
      </c>
      <c r="R1418" s="65" t="s">
        <v>4919</v>
      </c>
      <c r="S1418" s="65" t="s">
        <v>4921</v>
      </c>
      <c r="T1418" s="65" t="s">
        <v>4920</v>
      </c>
      <c r="U1418" s="70" t="s">
        <v>4922</v>
      </c>
      <c r="V1418" s="71"/>
      <c r="W1418" s="72">
        <v>21873</v>
      </c>
      <c r="X1418" s="73"/>
      <c r="Y1418" s="74"/>
      <c r="Z1418" s="74"/>
      <c r="AA1418" s="75">
        <f t="shared" si="21"/>
        <v>0</v>
      </c>
      <c r="AB1418" s="70"/>
      <c r="AC1418" s="70" t="s">
        <v>552</v>
      </c>
      <c r="AD1418" s="70"/>
      <c r="AE1418" s="70"/>
      <c r="AF1418" s="76"/>
      <c r="AG1418" s="65"/>
    </row>
    <row r="1419" spans="1:33" s="78" customFormat="1" ht="50.25" customHeight="1" x14ac:dyDescent="0.25">
      <c r="A1419" s="61" t="s">
        <v>4931</v>
      </c>
      <c r="B1419" s="62">
        <v>93141500</v>
      </c>
      <c r="C1419" s="63" t="s">
        <v>4923</v>
      </c>
      <c r="D1419" s="64">
        <v>43296</v>
      </c>
      <c r="E1419" s="65" t="s">
        <v>171</v>
      </c>
      <c r="F1419" s="66" t="s">
        <v>81</v>
      </c>
      <c r="G1419" s="65" t="s">
        <v>241</v>
      </c>
      <c r="H1419" s="67">
        <v>192928742</v>
      </c>
      <c r="I1419" s="67">
        <v>192928742</v>
      </c>
      <c r="J1419" s="66" t="s">
        <v>76</v>
      </c>
      <c r="K1419" s="66"/>
      <c r="L1419" s="62" t="s">
        <v>4881</v>
      </c>
      <c r="M1419" s="62" t="s">
        <v>4882</v>
      </c>
      <c r="N1419" s="68" t="s">
        <v>4883</v>
      </c>
      <c r="O1419" s="69" t="s">
        <v>4884</v>
      </c>
      <c r="P1419" s="65" t="s">
        <v>4885</v>
      </c>
      <c r="Q1419" s="65" t="s">
        <v>4924</v>
      </c>
      <c r="R1419" s="65" t="s">
        <v>4885</v>
      </c>
      <c r="S1419" s="65" t="s">
        <v>4887</v>
      </c>
      <c r="T1419" s="65" t="s">
        <v>4924</v>
      </c>
      <c r="U1419" s="70" t="s">
        <v>4925</v>
      </c>
      <c r="V1419" s="71"/>
      <c r="W1419" s="72">
        <v>21980</v>
      </c>
      <c r="X1419" s="73"/>
      <c r="Y1419" s="74"/>
      <c r="Z1419" s="74"/>
      <c r="AA1419" s="75">
        <f t="shared" si="21"/>
        <v>0</v>
      </c>
      <c r="AB1419" s="70"/>
      <c r="AC1419" s="70"/>
      <c r="AD1419" s="70"/>
      <c r="AE1419" s="70"/>
      <c r="AF1419" s="76"/>
      <c r="AG1419" s="65"/>
    </row>
    <row r="1420" spans="1:33" s="78" customFormat="1" ht="50.25" customHeight="1" x14ac:dyDescent="0.25">
      <c r="A1420" s="61" t="s">
        <v>4931</v>
      </c>
      <c r="B1420" s="62">
        <v>93141500</v>
      </c>
      <c r="C1420" s="63" t="s">
        <v>4923</v>
      </c>
      <c r="D1420" s="64">
        <v>43296</v>
      </c>
      <c r="E1420" s="65" t="s">
        <v>171</v>
      </c>
      <c r="F1420" s="66" t="s">
        <v>81</v>
      </c>
      <c r="G1420" s="65" t="s">
        <v>241</v>
      </c>
      <c r="H1420" s="67">
        <v>107071258</v>
      </c>
      <c r="I1420" s="67">
        <v>107071258</v>
      </c>
      <c r="J1420" s="66" t="s">
        <v>76</v>
      </c>
      <c r="K1420" s="66"/>
      <c r="L1420" s="62" t="s">
        <v>4881</v>
      </c>
      <c r="M1420" s="62" t="s">
        <v>4882</v>
      </c>
      <c r="N1420" s="68" t="s">
        <v>4883</v>
      </c>
      <c r="O1420" s="69" t="s">
        <v>4884</v>
      </c>
      <c r="P1420" s="65" t="s">
        <v>4885</v>
      </c>
      <c r="Q1420" s="65" t="s">
        <v>4924</v>
      </c>
      <c r="R1420" s="65" t="s">
        <v>4885</v>
      </c>
      <c r="S1420" s="65" t="s">
        <v>4887</v>
      </c>
      <c r="T1420" s="65" t="s">
        <v>4924</v>
      </c>
      <c r="U1420" s="70" t="s">
        <v>4925</v>
      </c>
      <c r="V1420" s="71"/>
      <c r="W1420" s="72">
        <v>21979</v>
      </c>
      <c r="X1420" s="73"/>
      <c r="Y1420" s="74"/>
      <c r="Z1420" s="74"/>
      <c r="AA1420" s="75">
        <f t="shared" ref="AA1420:AA1483" si="22">+IF(AND(W1420="",X1420="",Y1420="",Z1420=""),"",IF(AND(W1420&lt;&gt;"",X1420="",Y1420="",Z1420=""),0%,IF(AND(W1420&lt;&gt;"",X1420&lt;&gt;"",Y1420="",Z1420=""),33%,IF(AND(W1420&lt;&gt;"",X1420&lt;&gt;"",Y1420&lt;&gt;"",Z1420=""),66%,IF(AND(W1420&lt;&gt;"",X1420&lt;&gt;"",Y1420&lt;&gt;"",Z1420&lt;&gt;""),100%,"Información incompleta")))))</f>
        <v>0</v>
      </c>
      <c r="AB1420" s="70"/>
      <c r="AC1420" s="70"/>
      <c r="AD1420" s="70"/>
      <c r="AE1420" s="70"/>
      <c r="AF1420" s="76"/>
      <c r="AG1420" s="65"/>
    </row>
    <row r="1421" spans="1:33" s="78" customFormat="1" ht="50.25" customHeight="1" x14ac:dyDescent="0.25">
      <c r="A1421" s="61" t="s">
        <v>4931</v>
      </c>
      <c r="B1421" s="62">
        <v>93141500</v>
      </c>
      <c r="C1421" s="63" t="s">
        <v>4926</v>
      </c>
      <c r="D1421" s="64">
        <v>43282</v>
      </c>
      <c r="E1421" s="65" t="s">
        <v>4927</v>
      </c>
      <c r="F1421" s="66" t="s">
        <v>47</v>
      </c>
      <c r="G1421" s="65" t="s">
        <v>241</v>
      </c>
      <c r="H1421" s="67">
        <v>80000000</v>
      </c>
      <c r="I1421" s="67">
        <v>80000000</v>
      </c>
      <c r="J1421" s="66" t="s">
        <v>76</v>
      </c>
      <c r="K1421" s="66" t="s">
        <v>68</v>
      </c>
      <c r="L1421" s="62" t="s">
        <v>4827</v>
      </c>
      <c r="M1421" s="62" t="s">
        <v>4828</v>
      </c>
      <c r="N1421" s="68" t="s">
        <v>4829</v>
      </c>
      <c r="O1421" s="69" t="s">
        <v>4830</v>
      </c>
      <c r="P1421" s="65" t="s">
        <v>4831</v>
      </c>
      <c r="Q1421" s="65" t="s">
        <v>4840</v>
      </c>
      <c r="R1421" s="65" t="s">
        <v>4841</v>
      </c>
      <c r="S1421" s="65" t="s">
        <v>4834</v>
      </c>
      <c r="T1421" s="65" t="s">
        <v>4840</v>
      </c>
      <c r="U1421" s="70" t="s">
        <v>4842</v>
      </c>
      <c r="V1421" s="71"/>
      <c r="W1421" s="72">
        <v>21739</v>
      </c>
      <c r="X1421" s="73"/>
      <c r="Y1421" s="74"/>
      <c r="Z1421" s="74"/>
      <c r="AA1421" s="75">
        <f t="shared" si="22"/>
        <v>0</v>
      </c>
      <c r="AB1421" s="70"/>
      <c r="AC1421" s="70"/>
      <c r="AD1421" s="70"/>
      <c r="AE1421" s="70"/>
      <c r="AF1421" s="76" t="s">
        <v>63</v>
      </c>
      <c r="AG1421" s="65" t="s">
        <v>4838</v>
      </c>
    </row>
    <row r="1422" spans="1:33" s="78" customFormat="1" ht="50.25" customHeight="1" x14ac:dyDescent="0.25">
      <c r="A1422" s="61" t="s">
        <v>4931</v>
      </c>
      <c r="B1422" s="62">
        <v>93141500</v>
      </c>
      <c r="C1422" s="63" t="s">
        <v>4928</v>
      </c>
      <c r="D1422" s="64">
        <v>43282</v>
      </c>
      <c r="E1422" s="65" t="s">
        <v>4927</v>
      </c>
      <c r="F1422" s="66" t="s">
        <v>47</v>
      </c>
      <c r="G1422" s="65" t="s">
        <v>241</v>
      </c>
      <c r="H1422" s="67">
        <v>40000000</v>
      </c>
      <c r="I1422" s="67">
        <v>40000000</v>
      </c>
      <c r="J1422" s="66" t="s">
        <v>76</v>
      </c>
      <c r="K1422" s="66" t="s">
        <v>68</v>
      </c>
      <c r="L1422" s="62" t="s">
        <v>4827</v>
      </c>
      <c r="M1422" s="62" t="s">
        <v>4828</v>
      </c>
      <c r="N1422" s="68" t="s">
        <v>4829</v>
      </c>
      <c r="O1422" s="69" t="s">
        <v>4830</v>
      </c>
      <c r="P1422" s="65" t="s">
        <v>4900</v>
      </c>
      <c r="Q1422" s="65" t="s">
        <v>4929</v>
      </c>
      <c r="R1422" s="65" t="s">
        <v>4900</v>
      </c>
      <c r="S1422" s="65" t="s">
        <v>4902</v>
      </c>
      <c r="T1422" s="65" t="s">
        <v>4930</v>
      </c>
      <c r="U1422" s="70" t="s">
        <v>4930</v>
      </c>
      <c r="V1422" s="71"/>
      <c r="W1422" s="72">
        <v>21740</v>
      </c>
      <c r="X1422" s="73"/>
      <c r="Y1422" s="74"/>
      <c r="Z1422" s="74"/>
      <c r="AA1422" s="75">
        <f t="shared" si="22"/>
        <v>0</v>
      </c>
      <c r="AB1422" s="70"/>
      <c r="AC1422" s="70"/>
      <c r="AD1422" s="70"/>
      <c r="AE1422" s="70"/>
      <c r="AF1422" s="76" t="s">
        <v>63</v>
      </c>
      <c r="AG1422" s="65" t="s">
        <v>4838</v>
      </c>
    </row>
    <row r="1423" spans="1:33" s="78" customFormat="1" ht="50.25" customHeight="1" x14ac:dyDescent="0.25">
      <c r="A1423" s="61" t="s">
        <v>4932</v>
      </c>
      <c r="B1423" s="62">
        <v>781818002</v>
      </c>
      <c r="C1423" s="63" t="s">
        <v>4933</v>
      </c>
      <c r="D1423" s="64">
        <v>43102</v>
      </c>
      <c r="E1423" s="65" t="s">
        <v>171</v>
      </c>
      <c r="F1423" s="66" t="s">
        <v>4934</v>
      </c>
      <c r="G1423" s="65" t="s">
        <v>241</v>
      </c>
      <c r="H1423" s="67">
        <v>267003243</v>
      </c>
      <c r="I1423" s="67">
        <v>267003243</v>
      </c>
      <c r="J1423" s="66" t="s">
        <v>49</v>
      </c>
      <c r="K1423" s="66" t="s">
        <v>50</v>
      </c>
      <c r="L1423" s="62" t="s">
        <v>4935</v>
      </c>
      <c r="M1423" s="62" t="s">
        <v>243</v>
      </c>
      <c r="N1423" s="68" t="s">
        <v>4936</v>
      </c>
      <c r="O1423" s="69" t="s">
        <v>4937</v>
      </c>
      <c r="P1423" s="65"/>
      <c r="Q1423" s="65"/>
      <c r="R1423" s="65"/>
      <c r="S1423" s="65"/>
      <c r="T1423" s="65"/>
      <c r="U1423" s="70"/>
      <c r="V1423" s="71" t="s">
        <v>4938</v>
      </c>
      <c r="W1423" s="72">
        <v>19965</v>
      </c>
      <c r="X1423" s="73">
        <v>43089</v>
      </c>
      <c r="Y1423" s="74" t="s">
        <v>68</v>
      </c>
      <c r="Z1423" s="74">
        <v>4600007039</v>
      </c>
      <c r="AA1423" s="75">
        <f t="shared" si="22"/>
        <v>1</v>
      </c>
      <c r="AB1423" s="70" t="s">
        <v>4939</v>
      </c>
      <c r="AC1423" s="70" t="s">
        <v>4940</v>
      </c>
      <c r="AD1423" s="70" t="s">
        <v>4941</v>
      </c>
      <c r="AE1423" s="70" t="s">
        <v>4942</v>
      </c>
      <c r="AF1423" s="76" t="s">
        <v>63</v>
      </c>
      <c r="AG1423" s="65" t="s">
        <v>1210</v>
      </c>
    </row>
    <row r="1424" spans="1:33" s="78" customFormat="1" ht="50.25" customHeight="1" x14ac:dyDescent="0.25">
      <c r="A1424" s="61" t="s">
        <v>4932</v>
      </c>
      <c r="B1424" s="62">
        <v>78111501</v>
      </c>
      <c r="C1424" s="63" t="s">
        <v>4943</v>
      </c>
      <c r="D1424" s="64">
        <v>43132</v>
      </c>
      <c r="E1424" s="65" t="s">
        <v>66</v>
      </c>
      <c r="F1424" s="66" t="s">
        <v>2400</v>
      </c>
      <c r="G1424" s="65" t="s">
        <v>241</v>
      </c>
      <c r="H1424" s="67">
        <v>78000000</v>
      </c>
      <c r="I1424" s="67">
        <v>78000000</v>
      </c>
      <c r="J1424" s="66" t="s">
        <v>76</v>
      </c>
      <c r="K1424" s="66" t="s">
        <v>68</v>
      </c>
      <c r="L1424" s="62" t="s">
        <v>4935</v>
      </c>
      <c r="M1424" s="62" t="s">
        <v>243</v>
      </c>
      <c r="N1424" s="68" t="s">
        <v>4936</v>
      </c>
      <c r="O1424" s="69" t="s">
        <v>4937</v>
      </c>
      <c r="P1424" s="65"/>
      <c r="Q1424" s="65"/>
      <c r="R1424" s="65"/>
      <c r="S1424" s="65"/>
      <c r="T1424" s="65"/>
      <c r="U1424" s="70"/>
      <c r="V1424" s="71" t="s">
        <v>4944</v>
      </c>
      <c r="W1424" s="72">
        <v>21177</v>
      </c>
      <c r="X1424" s="73" t="s">
        <v>68</v>
      </c>
      <c r="Y1424" s="74" t="s">
        <v>68</v>
      </c>
      <c r="Z1424" s="74">
        <v>4600008089</v>
      </c>
      <c r="AA1424" s="75">
        <f t="shared" si="22"/>
        <v>1</v>
      </c>
      <c r="AB1424" s="70" t="s">
        <v>4945</v>
      </c>
      <c r="AC1424" s="70" t="s">
        <v>4946</v>
      </c>
      <c r="AD1424" s="70" t="s">
        <v>4947</v>
      </c>
      <c r="AE1424" s="70" t="s">
        <v>4942</v>
      </c>
      <c r="AF1424" s="76" t="s">
        <v>63</v>
      </c>
      <c r="AG1424" s="65" t="s">
        <v>1210</v>
      </c>
    </row>
    <row r="1425" spans="1:33" s="78" customFormat="1" ht="50.25" customHeight="1" x14ac:dyDescent="0.25">
      <c r="A1425" s="61" t="s">
        <v>4932</v>
      </c>
      <c r="B1425" s="62" t="s">
        <v>4948</v>
      </c>
      <c r="C1425" s="63" t="s">
        <v>4949</v>
      </c>
      <c r="D1425" s="64">
        <v>43102</v>
      </c>
      <c r="E1425" s="65" t="s">
        <v>1835</v>
      </c>
      <c r="F1425" s="66" t="s">
        <v>2584</v>
      </c>
      <c r="G1425" s="65" t="s">
        <v>241</v>
      </c>
      <c r="H1425" s="67">
        <v>13660972</v>
      </c>
      <c r="I1425" s="67">
        <v>13660972</v>
      </c>
      <c r="J1425" s="66" t="s">
        <v>76</v>
      </c>
      <c r="K1425" s="66" t="s">
        <v>68</v>
      </c>
      <c r="L1425" s="62" t="s">
        <v>4935</v>
      </c>
      <c r="M1425" s="62" t="s">
        <v>243</v>
      </c>
      <c r="N1425" s="68" t="s">
        <v>4950</v>
      </c>
      <c r="O1425" s="69" t="s">
        <v>4937</v>
      </c>
      <c r="P1425" s="65"/>
      <c r="Q1425" s="65"/>
      <c r="R1425" s="65"/>
      <c r="S1425" s="65"/>
      <c r="T1425" s="65"/>
      <c r="U1425" s="70"/>
      <c r="V1425" s="71">
        <v>4600008046</v>
      </c>
      <c r="W1425" s="72">
        <v>20019</v>
      </c>
      <c r="X1425" s="73">
        <v>43126</v>
      </c>
      <c r="Y1425" s="74" t="s">
        <v>966</v>
      </c>
      <c r="Z1425" s="74">
        <v>4600008046</v>
      </c>
      <c r="AA1425" s="75">
        <f t="shared" si="22"/>
        <v>1</v>
      </c>
      <c r="AB1425" s="70" t="s">
        <v>4951</v>
      </c>
      <c r="AC1425" s="70" t="s">
        <v>4940</v>
      </c>
      <c r="AD1425" s="70" t="s">
        <v>4952</v>
      </c>
      <c r="AE1425" s="70" t="s">
        <v>4953</v>
      </c>
      <c r="AF1425" s="76" t="s">
        <v>63</v>
      </c>
      <c r="AG1425" s="65" t="s">
        <v>1210</v>
      </c>
    </row>
    <row r="1426" spans="1:33" s="78" customFormat="1" ht="50.25" customHeight="1" x14ac:dyDescent="0.25">
      <c r="A1426" s="61" t="s">
        <v>4932</v>
      </c>
      <c r="B1426" s="62">
        <v>15101504</v>
      </c>
      <c r="C1426" s="63" t="s">
        <v>4954</v>
      </c>
      <c r="D1426" s="64">
        <v>43126</v>
      </c>
      <c r="E1426" s="65" t="s">
        <v>4955</v>
      </c>
      <c r="F1426" s="66" t="s">
        <v>2584</v>
      </c>
      <c r="G1426" s="65" t="s">
        <v>241</v>
      </c>
      <c r="H1426" s="67">
        <v>260458062</v>
      </c>
      <c r="I1426" s="67">
        <v>260458062</v>
      </c>
      <c r="J1426" s="66" t="s">
        <v>76</v>
      </c>
      <c r="K1426" s="66" t="s">
        <v>68</v>
      </c>
      <c r="L1426" s="62" t="s">
        <v>4956</v>
      </c>
      <c r="M1426" s="62" t="s">
        <v>243</v>
      </c>
      <c r="N1426" s="68" t="s">
        <v>4957</v>
      </c>
      <c r="O1426" s="69" t="s">
        <v>4937</v>
      </c>
      <c r="P1426" s="65"/>
      <c r="Q1426" s="65"/>
      <c r="R1426" s="65"/>
      <c r="S1426" s="65"/>
      <c r="T1426" s="65"/>
      <c r="U1426" s="70"/>
      <c r="V1426" s="71">
        <v>4600007993</v>
      </c>
      <c r="W1426" s="72">
        <v>19937</v>
      </c>
      <c r="X1426" s="73">
        <v>43126</v>
      </c>
      <c r="Y1426" s="74" t="s">
        <v>966</v>
      </c>
      <c r="Z1426" s="74">
        <v>4600007993</v>
      </c>
      <c r="AA1426" s="75">
        <f t="shared" si="22"/>
        <v>1</v>
      </c>
      <c r="AB1426" s="70" t="s">
        <v>4958</v>
      </c>
      <c r="AC1426" s="70" t="s">
        <v>4940</v>
      </c>
      <c r="AD1426" s="70" t="s">
        <v>4952</v>
      </c>
      <c r="AE1426" s="70" t="s">
        <v>4953</v>
      </c>
      <c r="AF1426" s="76" t="s">
        <v>63</v>
      </c>
      <c r="AG1426" s="65" t="s">
        <v>1210</v>
      </c>
    </row>
    <row r="1427" spans="1:33" s="78" customFormat="1" ht="50.25" customHeight="1" x14ac:dyDescent="0.25">
      <c r="A1427" s="61" t="s">
        <v>4932</v>
      </c>
      <c r="B1427" s="62">
        <v>90121502</v>
      </c>
      <c r="C1427" s="63" t="s">
        <v>4959</v>
      </c>
      <c r="D1427" s="64">
        <v>42978</v>
      </c>
      <c r="E1427" s="65" t="s">
        <v>918</v>
      </c>
      <c r="F1427" s="66" t="s">
        <v>2584</v>
      </c>
      <c r="G1427" s="65" t="s">
        <v>241</v>
      </c>
      <c r="H1427" s="67">
        <v>158625000</v>
      </c>
      <c r="I1427" s="67">
        <v>158625000</v>
      </c>
      <c r="J1427" s="66" t="s">
        <v>49</v>
      </c>
      <c r="K1427" s="66" t="s">
        <v>4960</v>
      </c>
      <c r="L1427" s="62" t="s">
        <v>4956</v>
      </c>
      <c r="M1427" s="62" t="s">
        <v>243</v>
      </c>
      <c r="N1427" s="68" t="s">
        <v>4961</v>
      </c>
      <c r="O1427" s="69" t="s">
        <v>4937</v>
      </c>
      <c r="P1427" s="65"/>
      <c r="Q1427" s="65"/>
      <c r="R1427" s="65"/>
      <c r="S1427" s="65"/>
      <c r="T1427" s="65"/>
      <c r="U1427" s="70"/>
      <c r="V1427" s="71">
        <v>7571</v>
      </c>
      <c r="W1427" s="72" t="s">
        <v>4962</v>
      </c>
      <c r="X1427" s="73">
        <v>42745</v>
      </c>
      <c r="Y1427" s="74" t="s">
        <v>966</v>
      </c>
      <c r="Z1427" s="74">
        <v>4600007506</v>
      </c>
      <c r="AA1427" s="75">
        <f t="shared" si="22"/>
        <v>1</v>
      </c>
      <c r="AB1427" s="70" t="s">
        <v>2688</v>
      </c>
      <c r="AC1427" s="70" t="s">
        <v>4940</v>
      </c>
      <c r="AD1427" s="70" t="s">
        <v>4963</v>
      </c>
      <c r="AE1427" s="70" t="s">
        <v>4964</v>
      </c>
      <c r="AF1427" s="76" t="s">
        <v>63</v>
      </c>
      <c r="AG1427" s="65" t="s">
        <v>1210</v>
      </c>
    </row>
    <row r="1428" spans="1:33" s="78" customFormat="1" ht="50.25" customHeight="1" x14ac:dyDescent="0.25">
      <c r="A1428" s="61" t="s">
        <v>4932</v>
      </c>
      <c r="B1428" s="62">
        <v>781818002</v>
      </c>
      <c r="C1428" s="63" t="s">
        <v>4933</v>
      </c>
      <c r="D1428" s="64">
        <v>43192</v>
      </c>
      <c r="E1428" s="65" t="s">
        <v>2529</v>
      </c>
      <c r="F1428" s="66" t="s">
        <v>4934</v>
      </c>
      <c r="G1428" s="65" t="s">
        <v>241</v>
      </c>
      <c r="H1428" s="67">
        <v>1095726464</v>
      </c>
      <c r="I1428" s="67">
        <v>1095726464</v>
      </c>
      <c r="J1428" s="66" t="s">
        <v>76</v>
      </c>
      <c r="K1428" s="66" t="s">
        <v>68</v>
      </c>
      <c r="L1428" s="62" t="s">
        <v>4935</v>
      </c>
      <c r="M1428" s="62" t="s">
        <v>243</v>
      </c>
      <c r="N1428" s="68" t="s">
        <v>4936</v>
      </c>
      <c r="O1428" s="69" t="s">
        <v>4937</v>
      </c>
      <c r="P1428" s="65"/>
      <c r="Q1428" s="65"/>
      <c r="R1428" s="65"/>
      <c r="S1428" s="65"/>
      <c r="T1428" s="65"/>
      <c r="U1428" s="70"/>
      <c r="V1428" s="71" t="s">
        <v>4965</v>
      </c>
      <c r="W1428" s="72">
        <v>21227</v>
      </c>
      <c r="X1428" s="73">
        <v>42816</v>
      </c>
      <c r="Y1428" s="74" t="s">
        <v>4966</v>
      </c>
      <c r="Z1428" s="74">
        <v>4600008153</v>
      </c>
      <c r="AA1428" s="75">
        <f t="shared" si="22"/>
        <v>1</v>
      </c>
      <c r="AB1428" s="70" t="s">
        <v>68</v>
      </c>
      <c r="AC1428" s="70" t="s">
        <v>4940</v>
      </c>
      <c r="AD1428" s="70"/>
      <c r="AE1428" s="70" t="s">
        <v>4942</v>
      </c>
      <c r="AF1428" s="76" t="s">
        <v>63</v>
      </c>
      <c r="AG1428" s="65" t="s">
        <v>1210</v>
      </c>
    </row>
    <row r="1429" spans="1:33" s="78" customFormat="1" ht="50.25" customHeight="1" x14ac:dyDescent="0.25">
      <c r="A1429" s="61" t="s">
        <v>4932</v>
      </c>
      <c r="B1429" s="62">
        <v>781818002</v>
      </c>
      <c r="C1429" s="63" t="s">
        <v>4933</v>
      </c>
      <c r="D1429" s="64">
        <v>43230</v>
      </c>
      <c r="E1429" s="65" t="s">
        <v>4967</v>
      </c>
      <c r="F1429" s="66" t="s">
        <v>4934</v>
      </c>
      <c r="G1429" s="65" t="s">
        <v>241</v>
      </c>
      <c r="H1429" s="67">
        <v>58389334</v>
      </c>
      <c r="I1429" s="67">
        <v>58389334</v>
      </c>
      <c r="J1429" s="66" t="s">
        <v>76</v>
      </c>
      <c r="K1429" s="66" t="s">
        <v>68</v>
      </c>
      <c r="L1429" s="62" t="s">
        <v>4935</v>
      </c>
      <c r="M1429" s="62" t="s">
        <v>243</v>
      </c>
      <c r="N1429" s="68" t="s">
        <v>4936</v>
      </c>
      <c r="O1429" s="69" t="s">
        <v>4937</v>
      </c>
      <c r="P1429" s="65"/>
      <c r="Q1429" s="65"/>
      <c r="R1429" s="65"/>
      <c r="S1429" s="65"/>
      <c r="T1429" s="65"/>
      <c r="U1429" s="70"/>
      <c r="V1429" s="71" t="s">
        <v>4938</v>
      </c>
      <c r="W1429" s="72">
        <v>21468</v>
      </c>
      <c r="X1429" s="73">
        <v>43089</v>
      </c>
      <c r="Y1429" s="74" t="s">
        <v>68</v>
      </c>
      <c r="Z1429" s="74">
        <v>4600007039</v>
      </c>
      <c r="AA1429" s="75">
        <f t="shared" si="22"/>
        <v>1</v>
      </c>
      <c r="AB1429" s="70" t="s">
        <v>4939</v>
      </c>
      <c r="AC1429" s="70" t="s">
        <v>4940</v>
      </c>
      <c r="AD1429" s="70" t="s">
        <v>4968</v>
      </c>
      <c r="AE1429" s="70" t="s">
        <v>4942</v>
      </c>
      <c r="AF1429" s="76" t="s">
        <v>63</v>
      </c>
      <c r="AG1429" s="65" t="s">
        <v>1210</v>
      </c>
    </row>
    <row r="1430" spans="1:33" s="78" customFormat="1" ht="50.25" customHeight="1" x14ac:dyDescent="0.25">
      <c r="A1430" s="61" t="s">
        <v>4932</v>
      </c>
      <c r="B1430" s="62" t="s">
        <v>4948</v>
      </c>
      <c r="C1430" s="63" t="s">
        <v>4949</v>
      </c>
      <c r="D1430" s="64">
        <v>43102</v>
      </c>
      <c r="E1430" s="65" t="s">
        <v>4969</v>
      </c>
      <c r="F1430" s="66" t="s">
        <v>2584</v>
      </c>
      <c r="G1430" s="65" t="s">
        <v>241</v>
      </c>
      <c r="H1430" s="67">
        <v>7252092</v>
      </c>
      <c r="I1430" s="67">
        <v>7252092</v>
      </c>
      <c r="J1430" s="66" t="s">
        <v>76</v>
      </c>
      <c r="K1430" s="66" t="s">
        <v>68</v>
      </c>
      <c r="L1430" s="62" t="s">
        <v>4935</v>
      </c>
      <c r="M1430" s="62" t="s">
        <v>243</v>
      </c>
      <c r="N1430" s="68" t="s">
        <v>4950</v>
      </c>
      <c r="O1430" s="69" t="s">
        <v>4937</v>
      </c>
      <c r="P1430" s="65"/>
      <c r="Q1430" s="65"/>
      <c r="R1430" s="65"/>
      <c r="S1430" s="65"/>
      <c r="T1430" s="65"/>
      <c r="U1430" s="70"/>
      <c r="V1430" s="71">
        <v>4600008046</v>
      </c>
      <c r="W1430" s="72">
        <v>21469</v>
      </c>
      <c r="X1430" s="73">
        <v>43126</v>
      </c>
      <c r="Y1430" s="74" t="s">
        <v>966</v>
      </c>
      <c r="Z1430" s="74">
        <v>4600008046</v>
      </c>
      <c r="AA1430" s="75">
        <f t="shared" si="22"/>
        <v>1</v>
      </c>
      <c r="AB1430" s="70" t="s">
        <v>4951</v>
      </c>
      <c r="AC1430" s="70" t="s">
        <v>4970</v>
      </c>
      <c r="AD1430" s="70" t="s">
        <v>4971</v>
      </c>
      <c r="AE1430" s="70" t="s">
        <v>4953</v>
      </c>
      <c r="AF1430" s="76" t="s">
        <v>63</v>
      </c>
      <c r="AG1430" s="65" t="s">
        <v>1210</v>
      </c>
    </row>
    <row r="1431" spans="1:33" s="78" customFormat="1" ht="50.25" customHeight="1" x14ac:dyDescent="0.25">
      <c r="A1431" s="61" t="s">
        <v>4972</v>
      </c>
      <c r="B1431" s="62">
        <v>93141500</v>
      </c>
      <c r="C1431" s="63" t="s">
        <v>4973</v>
      </c>
      <c r="D1431" s="64">
        <v>43283</v>
      </c>
      <c r="E1431" s="65" t="s">
        <v>1809</v>
      </c>
      <c r="F1431" s="66" t="s">
        <v>1417</v>
      </c>
      <c r="G1431" s="65" t="s">
        <v>241</v>
      </c>
      <c r="H1431" s="67">
        <f>+(30041666.6666667)*1</f>
        <v>30041666.666666701</v>
      </c>
      <c r="I1431" s="67">
        <v>30041667</v>
      </c>
      <c r="J1431" s="66" t="s">
        <v>76</v>
      </c>
      <c r="K1431" s="66" t="s">
        <v>68</v>
      </c>
      <c r="L1431" s="62" t="s">
        <v>4974</v>
      </c>
      <c r="M1431" s="62" t="s">
        <v>4975</v>
      </c>
      <c r="N1431" s="68" t="s">
        <v>4976</v>
      </c>
      <c r="O1431" s="69" t="s">
        <v>4977</v>
      </c>
      <c r="P1431" s="65" t="s">
        <v>1813</v>
      </c>
      <c r="Q1431" s="65" t="s">
        <v>4978</v>
      </c>
      <c r="R1431" s="65" t="s">
        <v>4979</v>
      </c>
      <c r="S1431" s="65">
        <v>70063001</v>
      </c>
      <c r="T1431" s="65" t="s">
        <v>4980</v>
      </c>
      <c r="U1431" s="70" t="s">
        <v>4981</v>
      </c>
      <c r="V1431" s="71"/>
      <c r="W1431" s="72"/>
      <c r="X1431" s="73"/>
      <c r="Y1431" s="74"/>
      <c r="Z1431" s="74"/>
      <c r="AA1431" s="75" t="str">
        <f t="shared" si="22"/>
        <v/>
      </c>
      <c r="AB1431" s="70"/>
      <c r="AC1431" s="70"/>
      <c r="AD1431" s="70"/>
      <c r="AE1431" s="70" t="s">
        <v>4982</v>
      </c>
      <c r="AF1431" s="76" t="s">
        <v>63</v>
      </c>
      <c r="AG1431" s="65" t="s">
        <v>4983</v>
      </c>
    </row>
    <row r="1432" spans="1:33" s="78" customFormat="1" ht="50.25" customHeight="1" x14ac:dyDescent="0.25">
      <c r="A1432" s="61" t="s">
        <v>4972</v>
      </c>
      <c r="B1432" s="62">
        <v>93141500</v>
      </c>
      <c r="C1432" s="63" t="s">
        <v>4984</v>
      </c>
      <c r="D1432" s="64">
        <v>43283</v>
      </c>
      <c r="E1432" s="65" t="s">
        <v>4985</v>
      </c>
      <c r="F1432" s="66" t="s">
        <v>639</v>
      </c>
      <c r="G1432" s="65" t="s">
        <v>241</v>
      </c>
      <c r="H1432" s="67">
        <f>+(30041666.6666667)*3</f>
        <v>90125000.000000104</v>
      </c>
      <c r="I1432" s="67">
        <v>90125000</v>
      </c>
      <c r="J1432" s="66" t="s">
        <v>76</v>
      </c>
      <c r="K1432" s="66" t="s">
        <v>68</v>
      </c>
      <c r="L1432" s="62" t="s">
        <v>4974</v>
      </c>
      <c r="M1432" s="62" t="s">
        <v>4975</v>
      </c>
      <c r="N1432" s="68" t="s">
        <v>4986</v>
      </c>
      <c r="O1432" s="69" t="s">
        <v>4977</v>
      </c>
      <c r="P1432" s="65" t="s">
        <v>1813</v>
      </c>
      <c r="Q1432" s="65" t="s">
        <v>4978</v>
      </c>
      <c r="R1432" s="65" t="s">
        <v>4979</v>
      </c>
      <c r="S1432" s="65">
        <v>70073001</v>
      </c>
      <c r="T1432" s="65" t="s">
        <v>4980</v>
      </c>
      <c r="U1432" s="70" t="s">
        <v>4981</v>
      </c>
      <c r="V1432" s="71"/>
      <c r="W1432" s="72"/>
      <c r="X1432" s="73"/>
      <c r="Y1432" s="74"/>
      <c r="Z1432" s="74"/>
      <c r="AA1432" s="75" t="str">
        <f t="shared" si="22"/>
        <v/>
      </c>
      <c r="AB1432" s="70"/>
      <c r="AC1432" s="70"/>
      <c r="AD1432" s="70"/>
      <c r="AE1432" s="70" t="s">
        <v>4982</v>
      </c>
      <c r="AF1432" s="76" t="s">
        <v>63</v>
      </c>
      <c r="AG1432" s="65" t="s">
        <v>4983</v>
      </c>
    </row>
    <row r="1433" spans="1:33" s="78" customFormat="1" ht="50.25" customHeight="1" x14ac:dyDescent="0.25">
      <c r="A1433" s="61" t="s">
        <v>4972</v>
      </c>
      <c r="B1433" s="62">
        <v>93141500</v>
      </c>
      <c r="C1433" s="63" t="s">
        <v>4987</v>
      </c>
      <c r="D1433" s="64">
        <v>43283</v>
      </c>
      <c r="E1433" s="65" t="s">
        <v>1809</v>
      </c>
      <c r="F1433" s="66" t="s">
        <v>639</v>
      </c>
      <c r="G1433" s="65" t="s">
        <v>241</v>
      </c>
      <c r="H1433" s="67">
        <f>+(30041666.6666667)*2</f>
        <v>60083333.333333403</v>
      </c>
      <c r="I1433" s="67">
        <v>60083333</v>
      </c>
      <c r="J1433" s="66" t="s">
        <v>76</v>
      </c>
      <c r="K1433" s="66" t="s">
        <v>68</v>
      </c>
      <c r="L1433" s="62" t="s">
        <v>4974</v>
      </c>
      <c r="M1433" s="62" t="s">
        <v>4975</v>
      </c>
      <c r="N1433" s="68" t="s">
        <v>4986</v>
      </c>
      <c r="O1433" s="69" t="s">
        <v>4977</v>
      </c>
      <c r="P1433" s="65" t="s">
        <v>1813</v>
      </c>
      <c r="Q1433" s="65" t="s">
        <v>4978</v>
      </c>
      <c r="R1433" s="65" t="s">
        <v>4979</v>
      </c>
      <c r="S1433" s="65">
        <v>70073001</v>
      </c>
      <c r="T1433" s="65" t="s">
        <v>4980</v>
      </c>
      <c r="U1433" s="70" t="s">
        <v>4981</v>
      </c>
      <c r="V1433" s="71"/>
      <c r="W1433" s="72"/>
      <c r="X1433" s="73"/>
      <c r="Y1433" s="74"/>
      <c r="Z1433" s="74"/>
      <c r="AA1433" s="75" t="str">
        <f t="shared" si="22"/>
        <v/>
      </c>
      <c r="AB1433" s="70"/>
      <c r="AC1433" s="70"/>
      <c r="AD1433" s="70"/>
      <c r="AE1433" s="70" t="s">
        <v>4982</v>
      </c>
      <c r="AF1433" s="76" t="s">
        <v>63</v>
      </c>
      <c r="AG1433" s="65" t="s">
        <v>4983</v>
      </c>
    </row>
    <row r="1434" spans="1:33" s="78" customFormat="1" ht="50.25" customHeight="1" x14ac:dyDescent="0.25">
      <c r="A1434" s="61" t="s">
        <v>4972</v>
      </c>
      <c r="B1434" s="62">
        <v>93141500</v>
      </c>
      <c r="C1434" s="63" t="s">
        <v>4988</v>
      </c>
      <c r="D1434" s="64">
        <v>43283</v>
      </c>
      <c r="E1434" s="65" t="s">
        <v>1809</v>
      </c>
      <c r="F1434" s="66" t="s">
        <v>639</v>
      </c>
      <c r="G1434" s="65" t="s">
        <v>241</v>
      </c>
      <c r="H1434" s="67">
        <f>+(30041666.6666667)*4</f>
        <v>120166666.66666681</v>
      </c>
      <c r="I1434" s="67">
        <v>120166667</v>
      </c>
      <c r="J1434" s="66" t="s">
        <v>76</v>
      </c>
      <c r="K1434" s="66" t="s">
        <v>68</v>
      </c>
      <c r="L1434" s="62" t="s">
        <v>4974</v>
      </c>
      <c r="M1434" s="62" t="s">
        <v>4975</v>
      </c>
      <c r="N1434" s="68" t="s">
        <v>4986</v>
      </c>
      <c r="O1434" s="69" t="s">
        <v>4977</v>
      </c>
      <c r="P1434" s="65" t="s">
        <v>1813</v>
      </c>
      <c r="Q1434" s="65" t="s">
        <v>4978</v>
      </c>
      <c r="R1434" s="65" t="s">
        <v>4979</v>
      </c>
      <c r="S1434" s="65">
        <v>70073001</v>
      </c>
      <c r="T1434" s="65" t="s">
        <v>4980</v>
      </c>
      <c r="U1434" s="70" t="s">
        <v>4981</v>
      </c>
      <c r="V1434" s="71"/>
      <c r="W1434" s="72"/>
      <c r="X1434" s="73"/>
      <c r="Y1434" s="74"/>
      <c r="Z1434" s="74"/>
      <c r="AA1434" s="75" t="str">
        <f t="shared" si="22"/>
        <v/>
      </c>
      <c r="AB1434" s="70"/>
      <c r="AC1434" s="70"/>
      <c r="AD1434" s="70"/>
      <c r="AE1434" s="70" t="s">
        <v>4982</v>
      </c>
      <c r="AF1434" s="76" t="s">
        <v>63</v>
      </c>
      <c r="AG1434" s="65" t="s">
        <v>4983</v>
      </c>
    </row>
    <row r="1435" spans="1:33" s="78" customFormat="1" ht="50.25" customHeight="1" x14ac:dyDescent="0.25">
      <c r="A1435" s="61" t="s">
        <v>4972</v>
      </c>
      <c r="B1435" s="62">
        <v>93141500</v>
      </c>
      <c r="C1435" s="63" t="s">
        <v>4989</v>
      </c>
      <c r="D1435" s="64">
        <v>43283</v>
      </c>
      <c r="E1435" s="65" t="s">
        <v>1809</v>
      </c>
      <c r="F1435" s="66" t="s">
        <v>639</v>
      </c>
      <c r="G1435" s="65" t="s">
        <v>241</v>
      </c>
      <c r="H1435" s="67">
        <f>+(30041666.6666667)*3</f>
        <v>90125000.000000104</v>
      </c>
      <c r="I1435" s="67">
        <v>90125000</v>
      </c>
      <c r="J1435" s="66" t="s">
        <v>76</v>
      </c>
      <c r="K1435" s="66" t="s">
        <v>68</v>
      </c>
      <c r="L1435" s="62" t="s">
        <v>4974</v>
      </c>
      <c r="M1435" s="62" t="s">
        <v>4975</v>
      </c>
      <c r="N1435" s="68" t="s">
        <v>4986</v>
      </c>
      <c r="O1435" s="69" t="s">
        <v>4977</v>
      </c>
      <c r="P1435" s="65" t="s">
        <v>1813</v>
      </c>
      <c r="Q1435" s="65" t="s">
        <v>4978</v>
      </c>
      <c r="R1435" s="65" t="s">
        <v>4979</v>
      </c>
      <c r="S1435" s="65">
        <v>70073001</v>
      </c>
      <c r="T1435" s="65" t="s">
        <v>4980</v>
      </c>
      <c r="U1435" s="70" t="s">
        <v>4981</v>
      </c>
      <c r="V1435" s="71"/>
      <c r="W1435" s="72"/>
      <c r="X1435" s="73"/>
      <c r="Y1435" s="74"/>
      <c r="Z1435" s="74"/>
      <c r="AA1435" s="75" t="str">
        <f t="shared" si="22"/>
        <v/>
      </c>
      <c r="AB1435" s="70"/>
      <c r="AC1435" s="70"/>
      <c r="AD1435" s="70"/>
      <c r="AE1435" s="70" t="s">
        <v>4982</v>
      </c>
      <c r="AF1435" s="76" t="s">
        <v>63</v>
      </c>
      <c r="AG1435" s="65" t="s">
        <v>4983</v>
      </c>
    </row>
    <row r="1436" spans="1:33" s="78" customFormat="1" ht="50.25" customHeight="1" x14ac:dyDescent="0.25">
      <c r="A1436" s="61" t="s">
        <v>4972</v>
      </c>
      <c r="B1436" s="62">
        <v>93141500</v>
      </c>
      <c r="C1436" s="63" t="s">
        <v>4990</v>
      </c>
      <c r="D1436" s="64">
        <v>43283</v>
      </c>
      <c r="E1436" s="65" t="s">
        <v>1809</v>
      </c>
      <c r="F1436" s="66" t="s">
        <v>639</v>
      </c>
      <c r="G1436" s="65" t="s">
        <v>241</v>
      </c>
      <c r="H1436" s="67">
        <f>+(30041666.6666667)*2</f>
        <v>60083333.333333403</v>
      </c>
      <c r="I1436" s="67">
        <v>60083333</v>
      </c>
      <c r="J1436" s="66" t="s">
        <v>76</v>
      </c>
      <c r="K1436" s="66" t="s">
        <v>68</v>
      </c>
      <c r="L1436" s="62" t="s">
        <v>4974</v>
      </c>
      <c r="M1436" s="62" t="s">
        <v>4975</v>
      </c>
      <c r="N1436" s="68" t="s">
        <v>4986</v>
      </c>
      <c r="O1436" s="69" t="s">
        <v>4977</v>
      </c>
      <c r="P1436" s="65" t="s">
        <v>1813</v>
      </c>
      <c r="Q1436" s="65" t="s">
        <v>4978</v>
      </c>
      <c r="R1436" s="65" t="s">
        <v>4979</v>
      </c>
      <c r="S1436" s="65">
        <v>70073001</v>
      </c>
      <c r="T1436" s="65" t="s">
        <v>4980</v>
      </c>
      <c r="U1436" s="70" t="s">
        <v>4981</v>
      </c>
      <c r="V1436" s="71"/>
      <c r="W1436" s="72"/>
      <c r="X1436" s="73"/>
      <c r="Y1436" s="74"/>
      <c r="Z1436" s="74"/>
      <c r="AA1436" s="75" t="str">
        <f t="shared" si="22"/>
        <v/>
      </c>
      <c r="AB1436" s="70"/>
      <c r="AC1436" s="70"/>
      <c r="AD1436" s="70"/>
      <c r="AE1436" s="70" t="s">
        <v>4982</v>
      </c>
      <c r="AF1436" s="76" t="s">
        <v>63</v>
      </c>
      <c r="AG1436" s="65" t="s">
        <v>4983</v>
      </c>
    </row>
    <row r="1437" spans="1:33" s="78" customFormat="1" ht="50.25" customHeight="1" x14ac:dyDescent="0.25">
      <c r="A1437" s="61" t="s">
        <v>4972</v>
      </c>
      <c r="B1437" s="62">
        <v>93141500</v>
      </c>
      <c r="C1437" s="63" t="s">
        <v>4991</v>
      </c>
      <c r="D1437" s="64">
        <v>43283</v>
      </c>
      <c r="E1437" s="65" t="s">
        <v>1809</v>
      </c>
      <c r="F1437" s="66" t="s">
        <v>639</v>
      </c>
      <c r="G1437" s="65" t="s">
        <v>241</v>
      </c>
      <c r="H1437" s="67">
        <f>+(30041666.6666667)*2</f>
        <v>60083333.333333403</v>
      </c>
      <c r="I1437" s="67">
        <v>60083333</v>
      </c>
      <c r="J1437" s="66" t="s">
        <v>76</v>
      </c>
      <c r="K1437" s="66" t="s">
        <v>68</v>
      </c>
      <c r="L1437" s="62" t="s">
        <v>4974</v>
      </c>
      <c r="M1437" s="62" t="s">
        <v>4975</v>
      </c>
      <c r="N1437" s="68" t="s">
        <v>4986</v>
      </c>
      <c r="O1437" s="69" t="s">
        <v>4977</v>
      </c>
      <c r="P1437" s="65" t="s">
        <v>1813</v>
      </c>
      <c r="Q1437" s="65" t="s">
        <v>4978</v>
      </c>
      <c r="R1437" s="65" t="s">
        <v>4979</v>
      </c>
      <c r="S1437" s="65">
        <v>70073001</v>
      </c>
      <c r="T1437" s="65" t="s">
        <v>4980</v>
      </c>
      <c r="U1437" s="70" t="s">
        <v>4981</v>
      </c>
      <c r="V1437" s="71"/>
      <c r="W1437" s="72"/>
      <c r="X1437" s="73"/>
      <c r="Y1437" s="74"/>
      <c r="Z1437" s="74"/>
      <c r="AA1437" s="75" t="str">
        <f t="shared" si="22"/>
        <v/>
      </c>
      <c r="AB1437" s="70"/>
      <c r="AC1437" s="70"/>
      <c r="AD1437" s="70"/>
      <c r="AE1437" s="70" t="s">
        <v>4982</v>
      </c>
      <c r="AF1437" s="76" t="s">
        <v>63</v>
      </c>
      <c r="AG1437" s="65" t="s">
        <v>4983</v>
      </c>
    </row>
    <row r="1438" spans="1:33" s="78" customFormat="1" ht="50.25" customHeight="1" x14ac:dyDescent="0.25">
      <c r="A1438" s="61" t="s">
        <v>4972</v>
      </c>
      <c r="B1438" s="62">
        <v>93141500</v>
      </c>
      <c r="C1438" s="63" t="s">
        <v>4992</v>
      </c>
      <c r="D1438" s="64">
        <v>43283</v>
      </c>
      <c r="E1438" s="65" t="s">
        <v>1809</v>
      </c>
      <c r="F1438" s="66" t="s">
        <v>639</v>
      </c>
      <c r="G1438" s="65" t="s">
        <v>241</v>
      </c>
      <c r="H1438" s="67">
        <f>+(30041666.6666667)*3</f>
        <v>90125000.000000104</v>
      </c>
      <c r="I1438" s="67">
        <v>90125000</v>
      </c>
      <c r="J1438" s="66" t="s">
        <v>76</v>
      </c>
      <c r="K1438" s="66" t="s">
        <v>68</v>
      </c>
      <c r="L1438" s="62" t="s">
        <v>4974</v>
      </c>
      <c r="M1438" s="62" t="s">
        <v>4975</v>
      </c>
      <c r="N1438" s="68" t="s">
        <v>4986</v>
      </c>
      <c r="O1438" s="69" t="s">
        <v>4977</v>
      </c>
      <c r="P1438" s="65" t="s">
        <v>1813</v>
      </c>
      <c r="Q1438" s="65" t="s">
        <v>4978</v>
      </c>
      <c r="R1438" s="65" t="s">
        <v>4979</v>
      </c>
      <c r="S1438" s="65">
        <v>70073001</v>
      </c>
      <c r="T1438" s="65" t="s">
        <v>4980</v>
      </c>
      <c r="U1438" s="70" t="s">
        <v>4981</v>
      </c>
      <c r="V1438" s="71"/>
      <c r="W1438" s="72"/>
      <c r="X1438" s="73"/>
      <c r="Y1438" s="74"/>
      <c r="Z1438" s="74"/>
      <c r="AA1438" s="75" t="str">
        <f t="shared" si="22"/>
        <v/>
      </c>
      <c r="AB1438" s="70"/>
      <c r="AC1438" s="70"/>
      <c r="AD1438" s="70"/>
      <c r="AE1438" s="70" t="s">
        <v>4982</v>
      </c>
      <c r="AF1438" s="76" t="s">
        <v>63</v>
      </c>
      <c r="AG1438" s="65" t="s">
        <v>4983</v>
      </c>
    </row>
    <row r="1439" spans="1:33" s="78" customFormat="1" ht="50.25" customHeight="1" x14ac:dyDescent="0.25">
      <c r="A1439" s="61" t="s">
        <v>4972</v>
      </c>
      <c r="B1439" s="62">
        <v>93141500</v>
      </c>
      <c r="C1439" s="63" t="s">
        <v>4993</v>
      </c>
      <c r="D1439" s="64">
        <v>43283</v>
      </c>
      <c r="E1439" s="65" t="s">
        <v>1809</v>
      </c>
      <c r="F1439" s="66" t="s">
        <v>639</v>
      </c>
      <c r="G1439" s="65" t="s">
        <v>241</v>
      </c>
      <c r="H1439" s="67">
        <f>+(30041666.6666667)*4</f>
        <v>120166666.66666681</v>
      </c>
      <c r="I1439" s="67">
        <v>120166667</v>
      </c>
      <c r="J1439" s="66" t="s">
        <v>76</v>
      </c>
      <c r="K1439" s="66" t="s">
        <v>68</v>
      </c>
      <c r="L1439" s="62" t="s">
        <v>4974</v>
      </c>
      <c r="M1439" s="62" t="s">
        <v>4975</v>
      </c>
      <c r="N1439" s="68" t="s">
        <v>4986</v>
      </c>
      <c r="O1439" s="69" t="s">
        <v>4977</v>
      </c>
      <c r="P1439" s="65" t="s">
        <v>1813</v>
      </c>
      <c r="Q1439" s="65" t="s">
        <v>4978</v>
      </c>
      <c r="R1439" s="65" t="s">
        <v>4979</v>
      </c>
      <c r="S1439" s="65">
        <v>70073001</v>
      </c>
      <c r="T1439" s="65" t="s">
        <v>4980</v>
      </c>
      <c r="U1439" s="70" t="s">
        <v>4981</v>
      </c>
      <c r="V1439" s="71"/>
      <c r="W1439" s="72"/>
      <c r="X1439" s="73"/>
      <c r="Y1439" s="74"/>
      <c r="Z1439" s="74"/>
      <c r="AA1439" s="75" t="str">
        <f t="shared" si="22"/>
        <v/>
      </c>
      <c r="AB1439" s="70"/>
      <c r="AC1439" s="70"/>
      <c r="AD1439" s="70"/>
      <c r="AE1439" s="70" t="s">
        <v>4982</v>
      </c>
      <c r="AF1439" s="76" t="s">
        <v>63</v>
      </c>
      <c r="AG1439" s="65" t="s">
        <v>4983</v>
      </c>
    </row>
    <row r="1440" spans="1:33" s="78" customFormat="1" ht="50.25" customHeight="1" x14ac:dyDescent="0.25">
      <c r="A1440" s="61" t="s">
        <v>4972</v>
      </c>
      <c r="B1440" s="62">
        <v>93141500</v>
      </c>
      <c r="C1440" s="63" t="s">
        <v>4994</v>
      </c>
      <c r="D1440" s="64">
        <v>43160</v>
      </c>
      <c r="E1440" s="65" t="s">
        <v>4995</v>
      </c>
      <c r="F1440" s="66" t="s">
        <v>220</v>
      </c>
      <c r="G1440" s="65" t="s">
        <v>241</v>
      </c>
      <c r="H1440" s="67">
        <v>560000000</v>
      </c>
      <c r="I1440" s="67">
        <v>522905885</v>
      </c>
      <c r="J1440" s="66" t="s">
        <v>76</v>
      </c>
      <c r="K1440" s="66" t="s">
        <v>68</v>
      </c>
      <c r="L1440" s="62" t="s">
        <v>4996</v>
      </c>
      <c r="M1440" s="62" t="s">
        <v>4975</v>
      </c>
      <c r="N1440" s="68" t="s">
        <v>4986</v>
      </c>
      <c r="O1440" s="69" t="s">
        <v>4977</v>
      </c>
      <c r="P1440" s="65" t="s">
        <v>4997</v>
      </c>
      <c r="Q1440" s="65" t="s">
        <v>4998</v>
      </c>
      <c r="R1440" s="65" t="s">
        <v>4999</v>
      </c>
      <c r="S1440" s="65">
        <v>70057001</v>
      </c>
      <c r="T1440" s="65" t="s">
        <v>5000</v>
      </c>
      <c r="U1440" s="70" t="s">
        <v>5001</v>
      </c>
      <c r="V1440" s="71">
        <v>8127</v>
      </c>
      <c r="W1440" s="72">
        <v>20905</v>
      </c>
      <c r="X1440" s="73">
        <v>43168</v>
      </c>
      <c r="Y1440" s="74">
        <v>2018060223814</v>
      </c>
      <c r="Z1440" s="74">
        <v>4600008103</v>
      </c>
      <c r="AA1440" s="75">
        <f t="shared" si="22"/>
        <v>1</v>
      </c>
      <c r="AB1440" s="70" t="s">
        <v>5002</v>
      </c>
      <c r="AC1440" s="70" t="s">
        <v>61</v>
      </c>
      <c r="AD1440" s="70"/>
      <c r="AE1440" s="70" t="s">
        <v>5003</v>
      </c>
      <c r="AF1440" s="76" t="s">
        <v>63</v>
      </c>
      <c r="AG1440" s="65" t="s">
        <v>4983</v>
      </c>
    </row>
    <row r="1441" spans="1:33" s="78" customFormat="1" ht="50.25" customHeight="1" x14ac:dyDescent="0.25">
      <c r="A1441" s="61" t="s">
        <v>4972</v>
      </c>
      <c r="B1441" s="62">
        <v>93141500</v>
      </c>
      <c r="C1441" s="63" t="s">
        <v>5004</v>
      </c>
      <c r="D1441" s="64">
        <v>43101</v>
      </c>
      <c r="E1441" s="65" t="s">
        <v>5005</v>
      </c>
      <c r="F1441" s="66" t="s">
        <v>236</v>
      </c>
      <c r="G1441" s="65" t="s">
        <v>241</v>
      </c>
      <c r="H1441" s="67">
        <v>25000000</v>
      </c>
      <c r="I1441" s="67">
        <v>25000000</v>
      </c>
      <c r="J1441" s="66" t="s">
        <v>76</v>
      </c>
      <c r="K1441" s="66" t="s">
        <v>68</v>
      </c>
      <c r="L1441" s="62" t="s">
        <v>4996</v>
      </c>
      <c r="M1441" s="62" t="s">
        <v>4975</v>
      </c>
      <c r="N1441" s="68" t="s">
        <v>4986</v>
      </c>
      <c r="O1441" s="69" t="s">
        <v>4977</v>
      </c>
      <c r="P1441" s="65"/>
      <c r="Q1441" s="65"/>
      <c r="R1441" s="65"/>
      <c r="S1441" s="65"/>
      <c r="T1441" s="65"/>
      <c r="U1441" s="70"/>
      <c r="V1441" s="71"/>
      <c r="W1441" s="72"/>
      <c r="X1441" s="73"/>
      <c r="Y1441" s="74"/>
      <c r="Z1441" s="74"/>
      <c r="AA1441" s="75" t="str">
        <f t="shared" si="22"/>
        <v/>
      </c>
      <c r="AB1441" s="70"/>
      <c r="AC1441" s="70"/>
      <c r="AD1441" s="70" t="s">
        <v>5006</v>
      </c>
      <c r="AE1441" s="70" t="s">
        <v>5007</v>
      </c>
      <c r="AF1441" s="76" t="s">
        <v>63</v>
      </c>
      <c r="AG1441" s="65" t="s">
        <v>4983</v>
      </c>
    </row>
    <row r="1442" spans="1:33" s="78" customFormat="1" ht="50.25" customHeight="1" x14ac:dyDescent="0.25">
      <c r="A1442" s="61" t="s">
        <v>4972</v>
      </c>
      <c r="B1442" s="62">
        <v>93141500</v>
      </c>
      <c r="C1442" s="63" t="s">
        <v>5008</v>
      </c>
      <c r="D1442" s="64">
        <v>43160</v>
      </c>
      <c r="E1442" s="65" t="s">
        <v>5009</v>
      </c>
      <c r="F1442" s="66" t="s">
        <v>220</v>
      </c>
      <c r="G1442" s="65" t="s">
        <v>5010</v>
      </c>
      <c r="H1442" s="67">
        <v>736000000</v>
      </c>
      <c r="I1442" s="67">
        <v>736000000</v>
      </c>
      <c r="J1442" s="66" t="s">
        <v>5011</v>
      </c>
      <c r="K1442" s="66" t="s">
        <v>5012</v>
      </c>
      <c r="L1442" s="62" t="s">
        <v>4974</v>
      </c>
      <c r="M1442" s="62" t="s">
        <v>4975</v>
      </c>
      <c r="N1442" s="68" t="s">
        <v>4986</v>
      </c>
      <c r="O1442" s="69" t="s">
        <v>4977</v>
      </c>
      <c r="P1442" s="65" t="s">
        <v>5013</v>
      </c>
      <c r="Q1442" s="65" t="s">
        <v>5014</v>
      </c>
      <c r="R1442" s="65" t="s">
        <v>5015</v>
      </c>
      <c r="S1442" s="65">
        <v>70060001</v>
      </c>
      <c r="T1442" s="65" t="s">
        <v>5016</v>
      </c>
      <c r="U1442" s="70" t="s">
        <v>5017</v>
      </c>
      <c r="V1442" s="71">
        <v>8136</v>
      </c>
      <c r="W1442" s="72">
        <v>21095</v>
      </c>
      <c r="X1442" s="73">
        <v>43174</v>
      </c>
      <c r="Y1442" s="74">
        <v>2018060223713</v>
      </c>
      <c r="Z1442" s="74">
        <v>4600008104</v>
      </c>
      <c r="AA1442" s="75">
        <f t="shared" si="22"/>
        <v>1</v>
      </c>
      <c r="AB1442" s="70" t="s">
        <v>5018</v>
      </c>
      <c r="AC1442" s="70" t="s">
        <v>61</v>
      </c>
      <c r="AD1442" s="70"/>
      <c r="AE1442" s="70" t="s">
        <v>5019</v>
      </c>
      <c r="AF1442" s="76" t="s">
        <v>63</v>
      </c>
      <c r="AG1442" s="65" t="s">
        <v>4983</v>
      </c>
    </row>
    <row r="1443" spans="1:33" s="78" customFormat="1" ht="50.25" customHeight="1" x14ac:dyDescent="0.25">
      <c r="A1443" s="61" t="s">
        <v>4972</v>
      </c>
      <c r="B1443" s="62">
        <v>93141500</v>
      </c>
      <c r="C1443" s="63" t="s">
        <v>5020</v>
      </c>
      <c r="D1443" s="64">
        <v>43344</v>
      </c>
      <c r="E1443" s="65" t="s">
        <v>257</v>
      </c>
      <c r="F1443" s="66" t="s">
        <v>220</v>
      </c>
      <c r="G1443" s="65" t="s">
        <v>241</v>
      </c>
      <c r="H1443" s="67">
        <v>150000000</v>
      </c>
      <c r="I1443" s="67">
        <v>150000000</v>
      </c>
      <c r="J1443" s="66" t="s">
        <v>76</v>
      </c>
      <c r="K1443" s="66" t="s">
        <v>68</v>
      </c>
      <c r="L1443" s="62" t="s">
        <v>4996</v>
      </c>
      <c r="M1443" s="62" t="s">
        <v>4975</v>
      </c>
      <c r="N1443" s="68" t="s">
        <v>4976</v>
      </c>
      <c r="O1443" s="69" t="s">
        <v>4977</v>
      </c>
      <c r="P1443" s="65" t="s">
        <v>4997</v>
      </c>
      <c r="Q1443" s="65" t="s">
        <v>5021</v>
      </c>
      <c r="R1443" s="65" t="s">
        <v>5022</v>
      </c>
      <c r="S1443" s="65">
        <v>70062001</v>
      </c>
      <c r="T1443" s="65" t="s">
        <v>5021</v>
      </c>
      <c r="U1443" s="70" t="s">
        <v>5023</v>
      </c>
      <c r="V1443" s="71"/>
      <c r="W1443" s="72"/>
      <c r="X1443" s="73"/>
      <c r="Y1443" s="74"/>
      <c r="Z1443" s="74"/>
      <c r="AA1443" s="75" t="str">
        <f t="shared" si="22"/>
        <v/>
      </c>
      <c r="AB1443" s="70"/>
      <c r="AC1443" s="70"/>
      <c r="AD1443" s="70"/>
      <c r="AE1443" s="70" t="s">
        <v>5024</v>
      </c>
      <c r="AF1443" s="76" t="s">
        <v>63</v>
      </c>
      <c r="AG1443" s="65" t="s">
        <v>4983</v>
      </c>
    </row>
    <row r="1444" spans="1:33" s="78" customFormat="1" ht="50.25" customHeight="1" x14ac:dyDescent="0.25">
      <c r="A1444" s="61" t="s">
        <v>4972</v>
      </c>
      <c r="B1444" s="62">
        <v>93141500</v>
      </c>
      <c r="C1444" s="63" t="s">
        <v>5025</v>
      </c>
      <c r="D1444" s="64">
        <v>43283</v>
      </c>
      <c r="E1444" s="65" t="s">
        <v>1809</v>
      </c>
      <c r="F1444" s="66" t="s">
        <v>97</v>
      </c>
      <c r="G1444" s="65" t="s">
        <v>241</v>
      </c>
      <c r="H1444" s="67">
        <v>100000000</v>
      </c>
      <c r="I1444" s="67">
        <v>100000000</v>
      </c>
      <c r="J1444" s="66" t="s">
        <v>76</v>
      </c>
      <c r="K1444" s="66" t="s">
        <v>68</v>
      </c>
      <c r="L1444" s="62" t="s">
        <v>4996</v>
      </c>
      <c r="M1444" s="62" t="s">
        <v>4975</v>
      </c>
      <c r="N1444" s="68" t="s">
        <v>4986</v>
      </c>
      <c r="O1444" s="69" t="s">
        <v>4977</v>
      </c>
      <c r="P1444" s="65" t="s">
        <v>4997</v>
      </c>
      <c r="Q1444" s="65" t="s">
        <v>5026</v>
      </c>
      <c r="R1444" s="65" t="s">
        <v>5022</v>
      </c>
      <c r="S1444" s="65">
        <v>70062001</v>
      </c>
      <c r="T1444" s="65" t="s">
        <v>5026</v>
      </c>
      <c r="U1444" s="70" t="s">
        <v>5027</v>
      </c>
      <c r="V1444" s="71"/>
      <c r="W1444" s="72"/>
      <c r="X1444" s="73"/>
      <c r="Y1444" s="74"/>
      <c r="Z1444" s="74"/>
      <c r="AA1444" s="75" t="str">
        <f t="shared" si="22"/>
        <v/>
      </c>
      <c r="AB1444" s="70"/>
      <c r="AC1444" s="70"/>
      <c r="AD1444" s="70"/>
      <c r="AE1444" s="70" t="s">
        <v>5024</v>
      </c>
      <c r="AF1444" s="76" t="s">
        <v>63</v>
      </c>
      <c r="AG1444" s="65" t="s">
        <v>4983</v>
      </c>
    </row>
    <row r="1445" spans="1:33" s="78" customFormat="1" ht="50.25" customHeight="1" x14ac:dyDescent="0.25">
      <c r="A1445" s="61" t="s">
        <v>4972</v>
      </c>
      <c r="B1445" s="62">
        <v>93141500</v>
      </c>
      <c r="C1445" s="63" t="s">
        <v>5028</v>
      </c>
      <c r="D1445" s="64">
        <v>43283</v>
      </c>
      <c r="E1445" s="65" t="s">
        <v>852</v>
      </c>
      <c r="F1445" s="66" t="s">
        <v>75</v>
      </c>
      <c r="G1445" s="65" t="s">
        <v>241</v>
      </c>
      <c r="H1445" s="67">
        <v>72000000</v>
      </c>
      <c r="I1445" s="67">
        <v>72000000</v>
      </c>
      <c r="J1445" s="66" t="s">
        <v>76</v>
      </c>
      <c r="K1445" s="66" t="s">
        <v>68</v>
      </c>
      <c r="L1445" s="62" t="s">
        <v>4996</v>
      </c>
      <c r="M1445" s="62" t="s">
        <v>4975</v>
      </c>
      <c r="N1445" s="68" t="s">
        <v>4986</v>
      </c>
      <c r="O1445" s="69" t="s">
        <v>4977</v>
      </c>
      <c r="P1445" s="65" t="s">
        <v>4997</v>
      </c>
      <c r="Q1445" s="65" t="s">
        <v>5021</v>
      </c>
      <c r="R1445" s="65" t="s">
        <v>5022</v>
      </c>
      <c r="S1445" s="65">
        <v>70062001</v>
      </c>
      <c r="T1445" s="65" t="s">
        <v>5021</v>
      </c>
      <c r="U1445" s="70" t="s">
        <v>5029</v>
      </c>
      <c r="V1445" s="71"/>
      <c r="W1445" s="72"/>
      <c r="X1445" s="73"/>
      <c r="Y1445" s="74"/>
      <c r="Z1445" s="74"/>
      <c r="AA1445" s="75" t="str">
        <f t="shared" si="22"/>
        <v/>
      </c>
      <c r="AB1445" s="70"/>
      <c r="AC1445" s="70"/>
      <c r="AD1445" s="70"/>
      <c r="AE1445" s="70" t="s">
        <v>5024</v>
      </c>
      <c r="AF1445" s="76" t="s">
        <v>63</v>
      </c>
      <c r="AG1445" s="65" t="s">
        <v>4983</v>
      </c>
    </row>
    <row r="1446" spans="1:33" s="78" customFormat="1" ht="50.25" customHeight="1" x14ac:dyDescent="0.25">
      <c r="A1446" s="61" t="s">
        <v>4972</v>
      </c>
      <c r="B1446" s="62">
        <v>93141500</v>
      </c>
      <c r="C1446" s="63" t="s">
        <v>5030</v>
      </c>
      <c r="D1446" s="64">
        <v>42783</v>
      </c>
      <c r="E1446" s="65" t="s">
        <v>145</v>
      </c>
      <c r="F1446" s="66" t="s">
        <v>47</v>
      </c>
      <c r="G1446" s="65" t="s">
        <v>241</v>
      </c>
      <c r="H1446" s="67">
        <v>1190000000</v>
      </c>
      <c r="I1446" s="67">
        <v>357000000</v>
      </c>
      <c r="J1446" s="66" t="s">
        <v>49</v>
      </c>
      <c r="K1446" s="66" t="s">
        <v>50</v>
      </c>
      <c r="L1446" s="62" t="s">
        <v>4974</v>
      </c>
      <c r="M1446" s="62" t="s">
        <v>5031</v>
      </c>
      <c r="N1446" s="68" t="s">
        <v>4986</v>
      </c>
      <c r="O1446" s="69" t="s">
        <v>4977</v>
      </c>
      <c r="P1446" s="65" t="s">
        <v>4997</v>
      </c>
      <c r="Q1446" s="65" t="s">
        <v>5032</v>
      </c>
      <c r="R1446" s="65" t="s">
        <v>5022</v>
      </c>
      <c r="S1446" s="65">
        <v>70062001</v>
      </c>
      <c r="T1446" s="65" t="s">
        <v>5033</v>
      </c>
      <c r="U1446" s="70" t="s">
        <v>5034</v>
      </c>
      <c r="V1446" s="71">
        <v>6868</v>
      </c>
      <c r="W1446" s="72">
        <v>6868</v>
      </c>
      <c r="X1446" s="73">
        <v>42842</v>
      </c>
      <c r="Y1446" s="74">
        <v>2017060078114</v>
      </c>
      <c r="Z1446" s="74">
        <v>4600006706</v>
      </c>
      <c r="AA1446" s="75">
        <f t="shared" si="22"/>
        <v>1</v>
      </c>
      <c r="AB1446" s="70" t="s">
        <v>5035</v>
      </c>
      <c r="AC1446" s="70" t="s">
        <v>61</v>
      </c>
      <c r="AD1446" s="70" t="s">
        <v>5036</v>
      </c>
      <c r="AE1446" s="70" t="s">
        <v>5037</v>
      </c>
      <c r="AF1446" s="76" t="s">
        <v>63</v>
      </c>
      <c r="AG1446" s="65" t="s">
        <v>4983</v>
      </c>
    </row>
    <row r="1447" spans="1:33" s="78" customFormat="1" ht="50.25" customHeight="1" x14ac:dyDescent="0.25">
      <c r="A1447" s="61" t="s">
        <v>4972</v>
      </c>
      <c r="B1447" s="62">
        <v>93141500</v>
      </c>
      <c r="C1447" s="63" t="s">
        <v>5038</v>
      </c>
      <c r="D1447" s="64">
        <v>43283</v>
      </c>
      <c r="E1447" s="65" t="s">
        <v>3319</v>
      </c>
      <c r="F1447" s="66" t="s">
        <v>639</v>
      </c>
      <c r="G1447" s="65" t="s">
        <v>241</v>
      </c>
      <c r="H1447" s="67">
        <v>16000000</v>
      </c>
      <c r="I1447" s="67">
        <v>16000000</v>
      </c>
      <c r="J1447" s="66" t="s">
        <v>76</v>
      </c>
      <c r="K1447" s="66" t="s">
        <v>966</v>
      </c>
      <c r="L1447" s="62" t="s">
        <v>4996</v>
      </c>
      <c r="M1447" s="62" t="s">
        <v>4975</v>
      </c>
      <c r="N1447" s="68" t="s">
        <v>4986</v>
      </c>
      <c r="O1447" s="69" t="s">
        <v>4977</v>
      </c>
      <c r="P1447" s="65" t="s">
        <v>5039</v>
      </c>
      <c r="Q1447" s="65" t="s">
        <v>5040</v>
      </c>
      <c r="R1447" s="65" t="s">
        <v>5039</v>
      </c>
      <c r="S1447" s="65">
        <v>70057001</v>
      </c>
      <c r="T1447" s="65" t="s">
        <v>5000</v>
      </c>
      <c r="U1447" s="70" t="s">
        <v>5001</v>
      </c>
      <c r="V1447" s="71"/>
      <c r="W1447" s="72"/>
      <c r="X1447" s="73"/>
      <c r="Y1447" s="74"/>
      <c r="Z1447" s="74"/>
      <c r="AA1447" s="75" t="str">
        <f t="shared" si="22"/>
        <v/>
      </c>
      <c r="AB1447" s="70"/>
      <c r="AC1447" s="70"/>
      <c r="AD1447" s="70"/>
      <c r="AE1447" s="70" t="s">
        <v>5041</v>
      </c>
      <c r="AF1447" s="76" t="s">
        <v>63</v>
      </c>
      <c r="AG1447" s="65" t="s">
        <v>4983</v>
      </c>
    </row>
    <row r="1448" spans="1:33" s="78" customFormat="1" ht="50.25" customHeight="1" x14ac:dyDescent="0.25">
      <c r="A1448" s="61" t="s">
        <v>4972</v>
      </c>
      <c r="B1448" s="62">
        <v>93141500</v>
      </c>
      <c r="C1448" s="63" t="s">
        <v>5042</v>
      </c>
      <c r="D1448" s="64">
        <v>42917</v>
      </c>
      <c r="E1448" s="65" t="s">
        <v>814</v>
      </c>
      <c r="F1448" s="66" t="s">
        <v>47</v>
      </c>
      <c r="G1448" s="65" t="s">
        <v>241</v>
      </c>
      <c r="H1448" s="67">
        <v>2150000000</v>
      </c>
      <c r="I1448" s="67">
        <v>650000000</v>
      </c>
      <c r="J1448" s="66" t="s">
        <v>49</v>
      </c>
      <c r="K1448" s="66" t="s">
        <v>50</v>
      </c>
      <c r="L1448" s="62" t="s">
        <v>4974</v>
      </c>
      <c r="M1448" s="62" t="s">
        <v>4975</v>
      </c>
      <c r="N1448" s="68" t="s">
        <v>4986</v>
      </c>
      <c r="O1448" s="69" t="s">
        <v>4977</v>
      </c>
      <c r="P1448" s="65" t="s">
        <v>1813</v>
      </c>
      <c r="Q1448" s="65" t="s">
        <v>5043</v>
      </c>
      <c r="R1448" s="65" t="s">
        <v>5044</v>
      </c>
      <c r="S1448" s="65">
        <v>70063001</v>
      </c>
      <c r="T1448" s="65" t="s">
        <v>5045</v>
      </c>
      <c r="U1448" s="70" t="s">
        <v>5046</v>
      </c>
      <c r="V1448" s="71">
        <v>7337</v>
      </c>
      <c r="W1448" s="72">
        <v>7337</v>
      </c>
      <c r="X1448" s="73">
        <v>42942</v>
      </c>
      <c r="Y1448" s="74">
        <v>2017060097072</v>
      </c>
      <c r="Z1448" s="74">
        <v>4600007202</v>
      </c>
      <c r="AA1448" s="75">
        <f t="shared" si="22"/>
        <v>1</v>
      </c>
      <c r="AB1448" s="70" t="s">
        <v>5047</v>
      </c>
      <c r="AC1448" s="70" t="s">
        <v>111</v>
      </c>
      <c r="AD1448" s="70" t="s">
        <v>5048</v>
      </c>
      <c r="AE1448" s="70" t="s">
        <v>5049</v>
      </c>
      <c r="AF1448" s="76" t="s">
        <v>63</v>
      </c>
      <c r="AG1448" s="65" t="s">
        <v>4983</v>
      </c>
    </row>
    <row r="1449" spans="1:33" s="78" customFormat="1" ht="50.25" customHeight="1" x14ac:dyDescent="0.25">
      <c r="A1449" s="61" t="s">
        <v>4972</v>
      </c>
      <c r="B1449" s="62">
        <v>93141500</v>
      </c>
      <c r="C1449" s="63" t="s">
        <v>5050</v>
      </c>
      <c r="D1449" s="64">
        <v>43101</v>
      </c>
      <c r="E1449" s="65" t="s">
        <v>855</v>
      </c>
      <c r="F1449" s="66" t="s">
        <v>68</v>
      </c>
      <c r="G1449" s="65" t="s">
        <v>241</v>
      </c>
      <c r="H1449" s="67">
        <v>209577945</v>
      </c>
      <c r="I1449" s="67">
        <v>209577945</v>
      </c>
      <c r="J1449" s="66" t="s">
        <v>76</v>
      </c>
      <c r="K1449" s="66" t="s">
        <v>68</v>
      </c>
      <c r="L1449" s="62" t="s">
        <v>4974</v>
      </c>
      <c r="M1449" s="62" t="s">
        <v>4975</v>
      </c>
      <c r="N1449" s="68" t="s">
        <v>4986</v>
      </c>
      <c r="O1449" s="69" t="s">
        <v>4977</v>
      </c>
      <c r="P1449" s="65"/>
      <c r="Q1449" s="65"/>
      <c r="R1449" s="65"/>
      <c r="S1449" s="65"/>
      <c r="T1449" s="65"/>
      <c r="U1449" s="70"/>
      <c r="V1449" s="71"/>
      <c r="W1449" s="72"/>
      <c r="X1449" s="73"/>
      <c r="Y1449" s="74"/>
      <c r="Z1449" s="74"/>
      <c r="AA1449" s="75" t="str">
        <f t="shared" si="22"/>
        <v/>
      </c>
      <c r="AB1449" s="70"/>
      <c r="AC1449" s="70"/>
      <c r="AD1449" s="70" t="s">
        <v>5051</v>
      </c>
      <c r="AE1449" s="70" t="s">
        <v>5052</v>
      </c>
      <c r="AF1449" s="76" t="s">
        <v>63</v>
      </c>
      <c r="AG1449" s="65" t="s">
        <v>4983</v>
      </c>
    </row>
    <row r="1450" spans="1:33" s="78" customFormat="1" ht="50.25" customHeight="1" x14ac:dyDescent="0.25">
      <c r="A1450" s="61" t="s">
        <v>4972</v>
      </c>
      <c r="B1450" s="62">
        <v>93141500</v>
      </c>
      <c r="C1450" s="63" t="s">
        <v>5053</v>
      </c>
      <c r="D1450" s="64">
        <v>43101</v>
      </c>
      <c r="E1450" s="65" t="s">
        <v>240</v>
      </c>
      <c r="F1450" s="66" t="s">
        <v>68</v>
      </c>
      <c r="G1450" s="65" t="s">
        <v>241</v>
      </c>
      <c r="H1450" s="67">
        <v>20000000</v>
      </c>
      <c r="I1450" s="67">
        <v>20000000</v>
      </c>
      <c r="J1450" s="66" t="s">
        <v>76</v>
      </c>
      <c r="K1450" s="66" t="s">
        <v>68</v>
      </c>
      <c r="L1450" s="62" t="s">
        <v>4974</v>
      </c>
      <c r="M1450" s="62" t="s">
        <v>4975</v>
      </c>
      <c r="N1450" s="68" t="s">
        <v>4986</v>
      </c>
      <c r="O1450" s="69" t="s">
        <v>4977</v>
      </c>
      <c r="P1450" s="65"/>
      <c r="Q1450" s="65"/>
      <c r="R1450" s="65"/>
      <c r="S1450" s="65"/>
      <c r="T1450" s="65"/>
      <c r="U1450" s="70"/>
      <c r="V1450" s="71"/>
      <c r="W1450" s="72"/>
      <c r="X1450" s="73"/>
      <c r="Y1450" s="74"/>
      <c r="Z1450" s="74"/>
      <c r="AA1450" s="75" t="str">
        <f t="shared" si="22"/>
        <v/>
      </c>
      <c r="AB1450" s="70"/>
      <c r="AC1450" s="70"/>
      <c r="AD1450" s="70"/>
      <c r="AE1450" s="70" t="s">
        <v>5052</v>
      </c>
      <c r="AF1450" s="76" t="s">
        <v>63</v>
      </c>
      <c r="AG1450" s="65" t="s">
        <v>4983</v>
      </c>
    </row>
    <row r="1451" spans="1:33" s="78" customFormat="1" ht="50.25" customHeight="1" x14ac:dyDescent="0.25">
      <c r="A1451" s="61" t="s">
        <v>4972</v>
      </c>
      <c r="B1451" s="62">
        <v>93141500</v>
      </c>
      <c r="C1451" s="63" t="s">
        <v>5054</v>
      </c>
      <c r="D1451" s="64">
        <v>43101</v>
      </c>
      <c r="E1451" s="65" t="s">
        <v>240</v>
      </c>
      <c r="F1451" s="66" t="s">
        <v>68</v>
      </c>
      <c r="G1451" s="65" t="s">
        <v>5055</v>
      </c>
      <c r="H1451" s="67">
        <v>190000000</v>
      </c>
      <c r="I1451" s="67">
        <v>190000000</v>
      </c>
      <c r="J1451" s="66" t="s">
        <v>76</v>
      </c>
      <c r="K1451" s="66" t="s">
        <v>68</v>
      </c>
      <c r="L1451" s="62" t="s">
        <v>4974</v>
      </c>
      <c r="M1451" s="62" t="s">
        <v>4975</v>
      </c>
      <c r="N1451" s="68" t="s">
        <v>4986</v>
      </c>
      <c r="O1451" s="69" t="s">
        <v>4977</v>
      </c>
      <c r="P1451" s="65"/>
      <c r="Q1451" s="65"/>
      <c r="R1451" s="65"/>
      <c r="S1451" s="65"/>
      <c r="T1451" s="65"/>
      <c r="U1451" s="70"/>
      <c r="V1451" s="71"/>
      <c r="W1451" s="72"/>
      <c r="X1451" s="73"/>
      <c r="Y1451" s="74"/>
      <c r="Z1451" s="74"/>
      <c r="AA1451" s="75" t="str">
        <f t="shared" si="22"/>
        <v/>
      </c>
      <c r="AB1451" s="70"/>
      <c r="AC1451" s="70"/>
      <c r="AD1451" s="70" t="s">
        <v>5056</v>
      </c>
      <c r="AE1451" s="70" t="s">
        <v>5052</v>
      </c>
      <c r="AF1451" s="76" t="s">
        <v>63</v>
      </c>
      <c r="AG1451" s="65" t="s">
        <v>4983</v>
      </c>
    </row>
    <row r="1452" spans="1:33" s="78" customFormat="1" ht="50.25" customHeight="1" x14ac:dyDescent="0.25">
      <c r="A1452" s="61" t="s">
        <v>4972</v>
      </c>
      <c r="B1452" s="62">
        <v>93141500</v>
      </c>
      <c r="C1452" s="63" t="s">
        <v>5057</v>
      </c>
      <c r="D1452" s="64">
        <v>43132</v>
      </c>
      <c r="E1452" s="65" t="s">
        <v>5058</v>
      </c>
      <c r="F1452" s="66" t="s">
        <v>68</v>
      </c>
      <c r="G1452" s="65" t="s">
        <v>5010</v>
      </c>
      <c r="H1452" s="67">
        <v>2400000000</v>
      </c>
      <c r="I1452" s="67">
        <v>2400000000</v>
      </c>
      <c r="J1452" s="66" t="s">
        <v>76</v>
      </c>
      <c r="K1452" s="66" t="s">
        <v>68</v>
      </c>
      <c r="L1452" s="62" t="s">
        <v>4974</v>
      </c>
      <c r="M1452" s="62" t="s">
        <v>4975</v>
      </c>
      <c r="N1452" s="68" t="s">
        <v>4986</v>
      </c>
      <c r="O1452" s="69" t="s">
        <v>4977</v>
      </c>
      <c r="P1452" s="65"/>
      <c r="Q1452" s="65"/>
      <c r="R1452" s="65"/>
      <c r="S1452" s="65"/>
      <c r="T1452" s="65"/>
      <c r="U1452" s="70"/>
      <c r="V1452" s="71"/>
      <c r="W1452" s="72"/>
      <c r="X1452" s="73"/>
      <c r="Y1452" s="74"/>
      <c r="Z1452" s="74"/>
      <c r="AA1452" s="75" t="str">
        <f t="shared" si="22"/>
        <v/>
      </c>
      <c r="AB1452" s="70"/>
      <c r="AC1452" s="70"/>
      <c r="AD1452" s="70" t="s">
        <v>5059</v>
      </c>
      <c r="AE1452" s="70" t="s">
        <v>5060</v>
      </c>
      <c r="AF1452" s="76" t="s">
        <v>63</v>
      </c>
      <c r="AG1452" s="65" t="s">
        <v>4983</v>
      </c>
    </row>
    <row r="1453" spans="1:33" s="78" customFormat="1" ht="50.25" customHeight="1" x14ac:dyDescent="0.25">
      <c r="A1453" s="61" t="s">
        <v>4972</v>
      </c>
      <c r="B1453" s="62">
        <v>93141500</v>
      </c>
      <c r="C1453" s="63" t="s">
        <v>5061</v>
      </c>
      <c r="D1453" s="64">
        <v>45839</v>
      </c>
      <c r="E1453" s="65" t="s">
        <v>1835</v>
      </c>
      <c r="F1453" s="66" t="s">
        <v>5062</v>
      </c>
      <c r="G1453" s="65" t="s">
        <v>588</v>
      </c>
      <c r="H1453" s="67">
        <v>1053422055</v>
      </c>
      <c r="I1453" s="67">
        <v>1053422055</v>
      </c>
      <c r="J1453" s="66" t="s">
        <v>76</v>
      </c>
      <c r="K1453" s="66" t="s">
        <v>68</v>
      </c>
      <c r="L1453" s="62" t="s">
        <v>4974</v>
      </c>
      <c r="M1453" s="62" t="s">
        <v>4975</v>
      </c>
      <c r="N1453" s="68" t="s">
        <v>4986</v>
      </c>
      <c r="O1453" s="69" t="s">
        <v>4977</v>
      </c>
      <c r="P1453" s="65" t="s">
        <v>4997</v>
      </c>
      <c r="Q1453" s="65" t="s">
        <v>5063</v>
      </c>
      <c r="R1453" s="65" t="s">
        <v>5064</v>
      </c>
      <c r="S1453" s="65">
        <v>70063001</v>
      </c>
      <c r="T1453" s="65" t="s">
        <v>5065</v>
      </c>
      <c r="U1453" s="70" t="s">
        <v>5066</v>
      </c>
      <c r="V1453" s="71"/>
      <c r="W1453" s="72"/>
      <c r="X1453" s="73"/>
      <c r="Y1453" s="74"/>
      <c r="Z1453" s="74"/>
      <c r="AA1453" s="75" t="str">
        <f t="shared" si="22"/>
        <v/>
      </c>
      <c r="AB1453" s="70"/>
      <c r="AC1453" s="70"/>
      <c r="AD1453" s="70"/>
      <c r="AE1453" s="70" t="s">
        <v>5067</v>
      </c>
      <c r="AF1453" s="76" t="s">
        <v>63</v>
      </c>
      <c r="AG1453" s="65" t="s">
        <v>4983</v>
      </c>
    </row>
    <row r="1454" spans="1:33" s="78" customFormat="1" ht="50.25" customHeight="1" x14ac:dyDescent="0.25">
      <c r="A1454" s="61" t="s">
        <v>4972</v>
      </c>
      <c r="B1454" s="62">
        <v>93141500</v>
      </c>
      <c r="C1454" s="63" t="s">
        <v>5068</v>
      </c>
      <c r="D1454" s="64">
        <v>45839</v>
      </c>
      <c r="E1454" s="65" t="s">
        <v>1835</v>
      </c>
      <c r="F1454" s="66" t="s">
        <v>5062</v>
      </c>
      <c r="G1454" s="65" t="s">
        <v>588</v>
      </c>
      <c r="H1454" s="67">
        <v>80000000</v>
      </c>
      <c r="I1454" s="67">
        <v>80000000</v>
      </c>
      <c r="J1454" s="66" t="s">
        <v>76</v>
      </c>
      <c r="K1454" s="66" t="s">
        <v>68</v>
      </c>
      <c r="L1454" s="62" t="s">
        <v>4974</v>
      </c>
      <c r="M1454" s="62" t="s">
        <v>4975</v>
      </c>
      <c r="N1454" s="68" t="s">
        <v>4986</v>
      </c>
      <c r="O1454" s="69" t="s">
        <v>4977</v>
      </c>
      <c r="P1454" s="65" t="s">
        <v>5069</v>
      </c>
      <c r="Q1454" s="65" t="s">
        <v>5070</v>
      </c>
      <c r="R1454" s="65" t="s">
        <v>5071</v>
      </c>
      <c r="S1454" s="65">
        <v>70066001</v>
      </c>
      <c r="T1454" s="65" t="s">
        <v>5072</v>
      </c>
      <c r="U1454" s="70" t="s">
        <v>5073</v>
      </c>
      <c r="V1454" s="71"/>
      <c r="W1454" s="72"/>
      <c r="X1454" s="73"/>
      <c r="Y1454" s="74"/>
      <c r="Z1454" s="74"/>
      <c r="AA1454" s="75" t="str">
        <f t="shared" si="22"/>
        <v/>
      </c>
      <c r="AB1454" s="70"/>
      <c r="AC1454" s="70"/>
      <c r="AD1454" s="70"/>
      <c r="AE1454" s="70" t="s">
        <v>5052</v>
      </c>
      <c r="AF1454" s="76" t="s">
        <v>63</v>
      </c>
      <c r="AG1454" s="65" t="s">
        <v>4983</v>
      </c>
    </row>
    <row r="1455" spans="1:33" s="78" customFormat="1" ht="50.25" customHeight="1" x14ac:dyDescent="0.25">
      <c r="A1455" s="61" t="s">
        <v>5074</v>
      </c>
      <c r="B1455" s="62" t="s">
        <v>5075</v>
      </c>
      <c r="C1455" s="63" t="s">
        <v>5076</v>
      </c>
      <c r="D1455" s="64">
        <v>42895</v>
      </c>
      <c r="E1455" s="65" t="s">
        <v>5077</v>
      </c>
      <c r="F1455" s="66" t="s">
        <v>138</v>
      </c>
      <c r="G1455" s="65" t="s">
        <v>5078</v>
      </c>
      <c r="H1455" s="67">
        <v>70742140</v>
      </c>
      <c r="I1455" s="67">
        <v>42518084</v>
      </c>
      <c r="J1455" s="66" t="s">
        <v>76</v>
      </c>
      <c r="K1455" s="66" t="s">
        <v>68</v>
      </c>
      <c r="L1455" s="62" t="s">
        <v>5079</v>
      </c>
      <c r="M1455" s="62" t="s">
        <v>5080</v>
      </c>
      <c r="N1455" s="68" t="s">
        <v>5081</v>
      </c>
      <c r="O1455" s="69" t="s">
        <v>5082</v>
      </c>
      <c r="P1455" s="65" t="s">
        <v>5083</v>
      </c>
      <c r="Q1455" s="65" t="s">
        <v>5084</v>
      </c>
      <c r="R1455" s="65" t="s">
        <v>5085</v>
      </c>
      <c r="S1455" s="65">
        <v>999999999</v>
      </c>
      <c r="T1455" s="65" t="s">
        <v>5086</v>
      </c>
      <c r="U1455" s="70" t="s">
        <v>5087</v>
      </c>
      <c r="V1455" s="71">
        <v>7070</v>
      </c>
      <c r="W1455" s="72">
        <v>17591</v>
      </c>
      <c r="X1455" s="73">
        <v>42886</v>
      </c>
      <c r="Y1455" s="74">
        <v>42867</v>
      </c>
      <c r="Z1455" s="74">
        <v>4600006894</v>
      </c>
      <c r="AA1455" s="75">
        <f t="shared" si="22"/>
        <v>1</v>
      </c>
      <c r="AB1455" s="70" t="s">
        <v>5088</v>
      </c>
      <c r="AC1455" s="70" t="s">
        <v>61</v>
      </c>
      <c r="AD1455" s="70" t="s">
        <v>5089</v>
      </c>
      <c r="AE1455" s="70" t="s">
        <v>5090</v>
      </c>
      <c r="AF1455" s="76" t="s">
        <v>63</v>
      </c>
      <c r="AG1455" s="65" t="s">
        <v>5091</v>
      </c>
    </row>
    <row r="1456" spans="1:33" s="78" customFormat="1" ht="50.25" customHeight="1" x14ac:dyDescent="0.25">
      <c r="A1456" s="61" t="s">
        <v>5074</v>
      </c>
      <c r="B1456" s="62" t="s">
        <v>5075</v>
      </c>
      <c r="C1456" s="63" t="s">
        <v>5092</v>
      </c>
      <c r="D1456" s="64">
        <v>42895</v>
      </c>
      <c r="E1456" s="65" t="s">
        <v>5077</v>
      </c>
      <c r="F1456" s="66" t="s">
        <v>138</v>
      </c>
      <c r="G1456" s="65" t="s">
        <v>5078</v>
      </c>
      <c r="H1456" s="67">
        <v>51144240</v>
      </c>
      <c r="I1456" s="67">
        <v>30686544</v>
      </c>
      <c r="J1456" s="66" t="s">
        <v>76</v>
      </c>
      <c r="K1456" s="66" t="s">
        <v>68</v>
      </c>
      <c r="L1456" s="62" t="s">
        <v>5079</v>
      </c>
      <c r="M1456" s="62" t="s">
        <v>5080</v>
      </c>
      <c r="N1456" s="68" t="s">
        <v>5081</v>
      </c>
      <c r="O1456" s="69" t="s">
        <v>5082</v>
      </c>
      <c r="P1456" s="65" t="s">
        <v>5083</v>
      </c>
      <c r="Q1456" s="65" t="s">
        <v>5084</v>
      </c>
      <c r="R1456" s="65" t="s">
        <v>5085</v>
      </c>
      <c r="S1456" s="65">
        <v>999999999</v>
      </c>
      <c r="T1456" s="65" t="s">
        <v>5086</v>
      </c>
      <c r="U1456" s="70" t="s">
        <v>5087</v>
      </c>
      <c r="V1456" s="71">
        <v>7069</v>
      </c>
      <c r="W1456" s="72" t="s">
        <v>5093</v>
      </c>
      <c r="X1456" s="73">
        <v>42886</v>
      </c>
      <c r="Y1456" s="74">
        <v>42867</v>
      </c>
      <c r="Z1456" s="74" t="s">
        <v>5094</v>
      </c>
      <c r="AA1456" s="75">
        <f t="shared" si="22"/>
        <v>1</v>
      </c>
      <c r="AB1456" s="70" t="s">
        <v>5095</v>
      </c>
      <c r="AC1456" s="70" t="s">
        <v>61</v>
      </c>
      <c r="AD1456" s="70" t="s">
        <v>5089</v>
      </c>
      <c r="AE1456" s="70" t="s">
        <v>5090</v>
      </c>
      <c r="AF1456" s="76" t="s">
        <v>63</v>
      </c>
      <c r="AG1456" s="65" t="s">
        <v>5091</v>
      </c>
    </row>
    <row r="1457" spans="1:33" s="78" customFormat="1" ht="50.25" customHeight="1" x14ac:dyDescent="0.25">
      <c r="A1457" s="61" t="s">
        <v>5074</v>
      </c>
      <c r="B1457" s="62" t="s">
        <v>5075</v>
      </c>
      <c r="C1457" s="63" t="s">
        <v>5096</v>
      </c>
      <c r="D1457" s="64">
        <v>43034</v>
      </c>
      <c r="E1457" s="65" t="s">
        <v>5097</v>
      </c>
      <c r="F1457" s="66" t="s">
        <v>138</v>
      </c>
      <c r="G1457" s="65" t="s">
        <v>5078</v>
      </c>
      <c r="H1457" s="67">
        <v>50234624</v>
      </c>
      <c r="I1457" s="67">
        <v>43415392</v>
      </c>
      <c r="J1457" s="66" t="s">
        <v>76</v>
      </c>
      <c r="K1457" s="66" t="s">
        <v>68</v>
      </c>
      <c r="L1457" s="62" t="s">
        <v>5079</v>
      </c>
      <c r="M1457" s="62" t="s">
        <v>5080</v>
      </c>
      <c r="N1457" s="68" t="s">
        <v>5081</v>
      </c>
      <c r="O1457" s="69" t="s">
        <v>5082</v>
      </c>
      <c r="P1457" s="65" t="s">
        <v>5083</v>
      </c>
      <c r="Q1457" s="65" t="s">
        <v>5084</v>
      </c>
      <c r="R1457" s="65" t="s">
        <v>5085</v>
      </c>
      <c r="S1457" s="65">
        <v>999999999</v>
      </c>
      <c r="T1457" s="65" t="s">
        <v>5086</v>
      </c>
      <c r="U1457" s="70" t="s">
        <v>5087</v>
      </c>
      <c r="V1457" s="71">
        <v>7717</v>
      </c>
      <c r="W1457" s="72" t="s">
        <v>5098</v>
      </c>
      <c r="X1457" s="73">
        <v>43026</v>
      </c>
      <c r="Y1457" s="74">
        <v>43026</v>
      </c>
      <c r="Z1457" s="74">
        <v>4600007617</v>
      </c>
      <c r="AA1457" s="75">
        <f t="shared" si="22"/>
        <v>1</v>
      </c>
      <c r="AB1457" s="70" t="s">
        <v>5099</v>
      </c>
      <c r="AC1457" s="70" t="s">
        <v>61</v>
      </c>
      <c r="AD1457" s="70" t="s">
        <v>5089</v>
      </c>
      <c r="AE1457" s="70" t="s">
        <v>5090</v>
      </c>
      <c r="AF1457" s="76" t="s">
        <v>63</v>
      </c>
      <c r="AG1457" s="65" t="s">
        <v>5091</v>
      </c>
    </row>
    <row r="1458" spans="1:33" s="78" customFormat="1" ht="50.25" customHeight="1" x14ac:dyDescent="0.25">
      <c r="A1458" s="61" t="s">
        <v>5100</v>
      </c>
      <c r="B1458" s="62" t="s">
        <v>5101</v>
      </c>
      <c r="C1458" s="63" t="s">
        <v>5102</v>
      </c>
      <c r="D1458" s="64">
        <v>43103</v>
      </c>
      <c r="E1458" s="65" t="s">
        <v>5103</v>
      </c>
      <c r="F1458" s="66" t="s">
        <v>1212</v>
      </c>
      <c r="G1458" s="65" t="s">
        <v>5104</v>
      </c>
      <c r="H1458" s="67">
        <v>82500000</v>
      </c>
      <c r="I1458" s="67">
        <v>82500000</v>
      </c>
      <c r="J1458" s="66" t="s">
        <v>76</v>
      </c>
      <c r="K1458" s="66" t="s">
        <v>68</v>
      </c>
      <c r="L1458" s="62" t="s">
        <v>5105</v>
      </c>
      <c r="M1458" s="62" t="s">
        <v>1767</v>
      </c>
      <c r="N1458" s="68" t="s">
        <v>5106</v>
      </c>
      <c r="O1458" s="69" t="s">
        <v>5107</v>
      </c>
      <c r="P1458" s="65" t="s">
        <v>5108</v>
      </c>
      <c r="Q1458" s="65" t="s">
        <v>5109</v>
      </c>
      <c r="R1458" s="65" t="s">
        <v>5110</v>
      </c>
      <c r="S1458" s="65">
        <v>110010001</v>
      </c>
      <c r="T1458" s="65" t="s">
        <v>5111</v>
      </c>
      <c r="U1458" s="70" t="s">
        <v>5112</v>
      </c>
      <c r="V1458" s="71"/>
      <c r="W1458" s="72"/>
      <c r="X1458" s="73"/>
      <c r="Y1458" s="74"/>
      <c r="Z1458" s="74"/>
      <c r="AA1458" s="75" t="str">
        <f t="shared" si="22"/>
        <v/>
      </c>
      <c r="AB1458" s="70"/>
      <c r="AC1458" s="70"/>
      <c r="AD1458" s="70"/>
      <c r="AE1458" s="70" t="s">
        <v>5113</v>
      </c>
      <c r="AF1458" s="76" t="s">
        <v>63</v>
      </c>
      <c r="AG1458" s="65" t="s">
        <v>5114</v>
      </c>
    </row>
    <row r="1459" spans="1:33" s="78" customFormat="1" ht="50.25" customHeight="1" x14ac:dyDescent="0.25">
      <c r="A1459" s="61" t="s">
        <v>5100</v>
      </c>
      <c r="B1459" s="62"/>
      <c r="C1459" s="63" t="s">
        <v>5115</v>
      </c>
      <c r="D1459" s="64">
        <v>43221</v>
      </c>
      <c r="E1459" s="65" t="s">
        <v>3653</v>
      </c>
      <c r="F1459" s="66" t="s">
        <v>220</v>
      </c>
      <c r="G1459" s="65" t="s">
        <v>5104</v>
      </c>
      <c r="H1459" s="67">
        <v>150000000</v>
      </c>
      <c r="I1459" s="67">
        <v>150000000</v>
      </c>
      <c r="J1459" s="66" t="s">
        <v>76</v>
      </c>
      <c r="K1459" s="66" t="s">
        <v>68</v>
      </c>
      <c r="L1459" s="62" t="s">
        <v>5105</v>
      </c>
      <c r="M1459" s="62" t="s">
        <v>1767</v>
      </c>
      <c r="N1459" s="68" t="s">
        <v>5106</v>
      </c>
      <c r="O1459" s="69" t="s">
        <v>5107</v>
      </c>
      <c r="P1459" s="65" t="s">
        <v>5108</v>
      </c>
      <c r="Q1459" s="65" t="s">
        <v>5109</v>
      </c>
      <c r="R1459" s="65" t="s">
        <v>5116</v>
      </c>
      <c r="S1459" s="65">
        <v>110010001</v>
      </c>
      <c r="T1459" s="65"/>
      <c r="U1459" s="70"/>
      <c r="V1459" s="71"/>
      <c r="W1459" s="72"/>
      <c r="X1459" s="73"/>
      <c r="Y1459" s="74"/>
      <c r="Z1459" s="74"/>
      <c r="AA1459" s="75" t="str">
        <f t="shared" si="22"/>
        <v/>
      </c>
      <c r="AB1459" s="70"/>
      <c r="AC1459" s="70"/>
      <c r="AD1459" s="70" t="s">
        <v>5117</v>
      </c>
      <c r="AE1459" s="70"/>
      <c r="AF1459" s="76"/>
      <c r="AG1459" s="65"/>
    </row>
    <row r="1460" spans="1:33" s="78" customFormat="1" ht="50.25" customHeight="1" x14ac:dyDescent="0.25">
      <c r="A1460" s="61" t="s">
        <v>5100</v>
      </c>
      <c r="B1460" s="62"/>
      <c r="C1460" s="63" t="s">
        <v>5118</v>
      </c>
      <c r="D1460" s="64">
        <v>43221</v>
      </c>
      <c r="E1460" s="65" t="s">
        <v>3653</v>
      </c>
      <c r="F1460" s="66" t="s">
        <v>75</v>
      </c>
      <c r="G1460" s="65" t="s">
        <v>5104</v>
      </c>
      <c r="H1460" s="67">
        <v>17000000</v>
      </c>
      <c r="I1460" s="67">
        <v>17000000</v>
      </c>
      <c r="J1460" s="66" t="s">
        <v>76</v>
      </c>
      <c r="K1460" s="66" t="s">
        <v>68</v>
      </c>
      <c r="L1460" s="62" t="s">
        <v>5105</v>
      </c>
      <c r="M1460" s="62" t="s">
        <v>1767</v>
      </c>
      <c r="N1460" s="68" t="s">
        <v>5106</v>
      </c>
      <c r="O1460" s="69" t="s">
        <v>5107</v>
      </c>
      <c r="P1460" s="65" t="s">
        <v>5108</v>
      </c>
      <c r="Q1460" s="65" t="s">
        <v>5109</v>
      </c>
      <c r="R1460" s="65" t="s">
        <v>5116</v>
      </c>
      <c r="S1460" s="65">
        <v>110010001</v>
      </c>
      <c r="T1460" s="65"/>
      <c r="U1460" s="70"/>
      <c r="V1460" s="71"/>
      <c r="W1460" s="72"/>
      <c r="X1460" s="73"/>
      <c r="Y1460" s="74"/>
      <c r="Z1460" s="74"/>
      <c r="AA1460" s="75" t="str">
        <f t="shared" si="22"/>
        <v/>
      </c>
      <c r="AB1460" s="70"/>
      <c r="AC1460" s="70"/>
      <c r="AD1460" s="70" t="s">
        <v>5117</v>
      </c>
      <c r="AE1460" s="70"/>
      <c r="AF1460" s="76"/>
      <c r="AG1460" s="65"/>
    </row>
    <row r="1461" spans="1:33" s="78" customFormat="1" ht="50.25" customHeight="1" x14ac:dyDescent="0.25">
      <c r="A1461" s="61" t="s">
        <v>5100</v>
      </c>
      <c r="B1461" s="62"/>
      <c r="C1461" s="63" t="s">
        <v>5119</v>
      </c>
      <c r="D1461" s="64">
        <v>43221</v>
      </c>
      <c r="E1461" s="65" t="s">
        <v>3653</v>
      </c>
      <c r="F1461" s="66" t="s">
        <v>75</v>
      </c>
      <c r="G1461" s="65" t="s">
        <v>48</v>
      </c>
      <c r="H1461" s="67">
        <v>200000000</v>
      </c>
      <c r="I1461" s="67">
        <v>200000000</v>
      </c>
      <c r="J1461" s="66" t="s">
        <v>76</v>
      </c>
      <c r="K1461" s="66" t="s">
        <v>68</v>
      </c>
      <c r="L1461" s="62" t="s">
        <v>5105</v>
      </c>
      <c r="M1461" s="62" t="s">
        <v>1767</v>
      </c>
      <c r="N1461" s="68" t="s">
        <v>5106</v>
      </c>
      <c r="O1461" s="69" t="s">
        <v>5107</v>
      </c>
      <c r="P1461" s="65" t="s">
        <v>5108</v>
      </c>
      <c r="Q1461" s="65" t="s">
        <v>5109</v>
      </c>
      <c r="R1461" s="65" t="s">
        <v>5120</v>
      </c>
      <c r="S1461" s="65">
        <v>110010001</v>
      </c>
      <c r="T1461" s="65"/>
      <c r="U1461" s="70"/>
      <c r="V1461" s="71"/>
      <c r="W1461" s="72"/>
      <c r="X1461" s="73"/>
      <c r="Y1461" s="74"/>
      <c r="Z1461" s="74"/>
      <c r="AA1461" s="75" t="str">
        <f t="shared" si="22"/>
        <v/>
      </c>
      <c r="AB1461" s="70"/>
      <c r="AC1461" s="70"/>
      <c r="AD1461" s="70" t="s">
        <v>5121</v>
      </c>
      <c r="AE1461" s="70"/>
      <c r="AF1461" s="76"/>
      <c r="AG1461" s="65"/>
    </row>
    <row r="1462" spans="1:33" s="78" customFormat="1" ht="50.25" customHeight="1" x14ac:dyDescent="0.25">
      <c r="A1462" s="61" t="s">
        <v>5100</v>
      </c>
      <c r="B1462" s="62"/>
      <c r="C1462" s="63" t="s">
        <v>5122</v>
      </c>
      <c r="D1462" s="64">
        <v>43221</v>
      </c>
      <c r="E1462" s="65" t="s">
        <v>3653</v>
      </c>
      <c r="F1462" s="66" t="s">
        <v>75</v>
      </c>
      <c r="G1462" s="65" t="s">
        <v>48</v>
      </c>
      <c r="H1462" s="67">
        <v>150000000</v>
      </c>
      <c r="I1462" s="67">
        <v>150000000</v>
      </c>
      <c r="J1462" s="66" t="s">
        <v>76</v>
      </c>
      <c r="K1462" s="66" t="s">
        <v>68</v>
      </c>
      <c r="L1462" s="62" t="s">
        <v>5105</v>
      </c>
      <c r="M1462" s="62" t="s">
        <v>1767</v>
      </c>
      <c r="N1462" s="68" t="s">
        <v>5106</v>
      </c>
      <c r="O1462" s="69" t="s">
        <v>5107</v>
      </c>
      <c r="P1462" s="65" t="s">
        <v>5108</v>
      </c>
      <c r="Q1462" s="65" t="s">
        <v>5109</v>
      </c>
      <c r="R1462" s="65" t="s">
        <v>5116</v>
      </c>
      <c r="S1462" s="65">
        <v>110010001</v>
      </c>
      <c r="T1462" s="65"/>
      <c r="U1462" s="70"/>
      <c r="V1462" s="71"/>
      <c r="W1462" s="72"/>
      <c r="X1462" s="73"/>
      <c r="Y1462" s="74"/>
      <c r="Z1462" s="74"/>
      <c r="AA1462" s="75" t="str">
        <f t="shared" si="22"/>
        <v/>
      </c>
      <c r="AB1462" s="70"/>
      <c r="AC1462" s="70"/>
      <c r="AD1462" s="70" t="s">
        <v>5121</v>
      </c>
      <c r="AE1462" s="70"/>
      <c r="AF1462" s="76"/>
      <c r="AG1462" s="65"/>
    </row>
    <row r="1463" spans="1:33" s="78" customFormat="1" ht="50.25" customHeight="1" x14ac:dyDescent="0.25">
      <c r="A1463" s="61" t="s">
        <v>5100</v>
      </c>
      <c r="B1463" s="62"/>
      <c r="C1463" s="63" t="s">
        <v>5123</v>
      </c>
      <c r="D1463" s="64">
        <v>43221</v>
      </c>
      <c r="E1463" s="65" t="s">
        <v>2583</v>
      </c>
      <c r="F1463" s="66" t="s">
        <v>75</v>
      </c>
      <c r="G1463" s="65" t="s">
        <v>48</v>
      </c>
      <c r="H1463" s="67">
        <v>35000000</v>
      </c>
      <c r="I1463" s="67">
        <v>35000000</v>
      </c>
      <c r="J1463" s="66" t="s">
        <v>76</v>
      </c>
      <c r="K1463" s="66" t="s">
        <v>68</v>
      </c>
      <c r="L1463" s="62" t="s">
        <v>5105</v>
      </c>
      <c r="M1463" s="62" t="s">
        <v>1767</v>
      </c>
      <c r="N1463" s="68" t="s">
        <v>5106</v>
      </c>
      <c r="O1463" s="69" t="s">
        <v>5107</v>
      </c>
      <c r="P1463" s="65" t="s">
        <v>5108</v>
      </c>
      <c r="Q1463" s="65" t="s">
        <v>5109</v>
      </c>
      <c r="R1463" s="65" t="s">
        <v>5120</v>
      </c>
      <c r="S1463" s="65">
        <v>110010001</v>
      </c>
      <c r="T1463" s="65"/>
      <c r="U1463" s="70"/>
      <c r="V1463" s="71"/>
      <c r="W1463" s="72"/>
      <c r="X1463" s="73"/>
      <c r="Y1463" s="74"/>
      <c r="Z1463" s="74"/>
      <c r="AA1463" s="75" t="str">
        <f t="shared" si="22"/>
        <v/>
      </c>
      <c r="AB1463" s="70"/>
      <c r="AC1463" s="70"/>
      <c r="AD1463" s="70" t="s">
        <v>5117</v>
      </c>
      <c r="AE1463" s="70"/>
      <c r="AF1463" s="76"/>
      <c r="AG1463" s="65"/>
    </row>
    <row r="1464" spans="1:33" s="78" customFormat="1" ht="50.25" customHeight="1" x14ac:dyDescent="0.25">
      <c r="A1464" s="61" t="s">
        <v>5100</v>
      </c>
      <c r="B1464" s="62" t="s">
        <v>5124</v>
      </c>
      <c r="C1464" s="63" t="s">
        <v>5125</v>
      </c>
      <c r="D1464" s="64">
        <v>43199</v>
      </c>
      <c r="E1464" s="65" t="s">
        <v>5126</v>
      </c>
      <c r="F1464" s="66" t="s">
        <v>220</v>
      </c>
      <c r="G1464" s="65" t="s">
        <v>241</v>
      </c>
      <c r="H1464" s="67">
        <v>557517903</v>
      </c>
      <c r="I1464" s="67">
        <v>557517903</v>
      </c>
      <c r="J1464" s="66" t="s">
        <v>76</v>
      </c>
      <c r="K1464" s="66" t="s">
        <v>68</v>
      </c>
      <c r="L1464" s="62" t="s">
        <v>5127</v>
      </c>
      <c r="M1464" s="62" t="s">
        <v>1767</v>
      </c>
      <c r="N1464" s="68" t="s">
        <v>5128</v>
      </c>
      <c r="O1464" s="69" t="s">
        <v>5129</v>
      </c>
      <c r="P1464" s="65" t="s">
        <v>5130</v>
      </c>
      <c r="Q1464" s="65" t="s">
        <v>5131</v>
      </c>
      <c r="R1464" s="65" t="s">
        <v>5132</v>
      </c>
      <c r="S1464" s="65" t="s">
        <v>5133</v>
      </c>
      <c r="T1464" s="65" t="s">
        <v>5134</v>
      </c>
      <c r="U1464" s="70" t="s">
        <v>5135</v>
      </c>
      <c r="V1464" s="71"/>
      <c r="W1464" s="72"/>
      <c r="X1464" s="73"/>
      <c r="Y1464" s="74"/>
      <c r="Z1464" s="74"/>
      <c r="AA1464" s="75" t="str">
        <f t="shared" si="22"/>
        <v/>
      </c>
      <c r="AB1464" s="70"/>
      <c r="AC1464" s="70"/>
      <c r="AD1464" s="70"/>
      <c r="AE1464" s="70" t="s">
        <v>5136</v>
      </c>
      <c r="AF1464" s="76" t="s">
        <v>63</v>
      </c>
      <c r="AG1464" s="65" t="s">
        <v>5114</v>
      </c>
    </row>
    <row r="1465" spans="1:33" s="78" customFormat="1" ht="50.25" customHeight="1" x14ac:dyDescent="0.25">
      <c r="A1465" s="61" t="s">
        <v>5100</v>
      </c>
      <c r="B1465" s="62">
        <v>80101502</v>
      </c>
      <c r="C1465" s="63" t="s">
        <v>5137</v>
      </c>
      <c r="D1465" s="64">
        <v>43115</v>
      </c>
      <c r="E1465" s="65" t="s">
        <v>66</v>
      </c>
      <c r="F1465" s="66" t="s">
        <v>225</v>
      </c>
      <c r="G1465" s="65" t="s">
        <v>588</v>
      </c>
      <c r="H1465" s="67">
        <v>926482097</v>
      </c>
      <c r="I1465" s="67">
        <v>926482097</v>
      </c>
      <c r="J1465" s="66" t="s">
        <v>76</v>
      </c>
      <c r="K1465" s="66" t="s">
        <v>68</v>
      </c>
      <c r="L1465" s="62" t="s">
        <v>5138</v>
      </c>
      <c r="M1465" s="62" t="s">
        <v>243</v>
      </c>
      <c r="N1465" s="68" t="s">
        <v>5139</v>
      </c>
      <c r="O1465" s="69" t="s">
        <v>5140</v>
      </c>
      <c r="P1465" s="65" t="s">
        <v>5141</v>
      </c>
      <c r="Q1465" s="65" t="s">
        <v>5142</v>
      </c>
      <c r="R1465" s="65" t="s">
        <v>5143</v>
      </c>
      <c r="S1465" s="65" t="s">
        <v>5144</v>
      </c>
      <c r="T1465" s="65" t="s">
        <v>5142</v>
      </c>
      <c r="U1465" s="70" t="s">
        <v>5145</v>
      </c>
      <c r="V1465" s="71"/>
      <c r="W1465" s="72"/>
      <c r="X1465" s="73"/>
      <c r="Y1465" s="74"/>
      <c r="Z1465" s="74"/>
      <c r="AA1465" s="75" t="str">
        <f t="shared" si="22"/>
        <v/>
      </c>
      <c r="AB1465" s="70"/>
      <c r="AC1465" s="70"/>
      <c r="AD1465" s="70"/>
      <c r="AE1465" s="70" t="s">
        <v>5138</v>
      </c>
      <c r="AF1465" s="76" t="s">
        <v>63</v>
      </c>
      <c r="AG1465" s="65" t="s">
        <v>648</v>
      </c>
    </row>
    <row r="1466" spans="1:33" s="78" customFormat="1" ht="50.25" customHeight="1" x14ac:dyDescent="0.25">
      <c r="A1466" s="61" t="s">
        <v>5100</v>
      </c>
      <c r="B1466" s="62">
        <v>73131507</v>
      </c>
      <c r="C1466" s="63" t="s">
        <v>5146</v>
      </c>
      <c r="D1466" s="64">
        <v>43282</v>
      </c>
      <c r="E1466" s="65" t="s">
        <v>231</v>
      </c>
      <c r="F1466" s="66" t="s">
        <v>47</v>
      </c>
      <c r="G1466" s="65" t="s">
        <v>588</v>
      </c>
      <c r="H1466" s="67">
        <v>150000000</v>
      </c>
      <c r="I1466" s="67">
        <v>150000000</v>
      </c>
      <c r="J1466" s="66" t="s">
        <v>76</v>
      </c>
      <c r="K1466" s="66"/>
      <c r="L1466" s="62" t="s">
        <v>5147</v>
      </c>
      <c r="M1466" s="62" t="s">
        <v>5148</v>
      </c>
      <c r="N1466" s="68" t="s">
        <v>5149</v>
      </c>
      <c r="O1466" s="69" t="s">
        <v>5150</v>
      </c>
      <c r="P1466" s="65"/>
      <c r="Q1466" s="65" t="s">
        <v>5151</v>
      </c>
      <c r="R1466" s="65" t="s">
        <v>5146</v>
      </c>
      <c r="S1466" s="65" t="s">
        <v>5152</v>
      </c>
      <c r="T1466" s="65" t="s">
        <v>5153</v>
      </c>
      <c r="U1466" s="70" t="s">
        <v>5154</v>
      </c>
      <c r="V1466" s="71"/>
      <c r="W1466" s="72"/>
      <c r="X1466" s="73"/>
      <c r="Y1466" s="74"/>
      <c r="Z1466" s="74"/>
      <c r="AA1466" s="75" t="str">
        <f t="shared" si="22"/>
        <v/>
      </c>
      <c r="AB1466" s="70"/>
      <c r="AC1466" s="70"/>
      <c r="AD1466" s="70"/>
      <c r="AE1466" s="70"/>
      <c r="AF1466" s="76"/>
      <c r="AG1466" s="65"/>
    </row>
    <row r="1467" spans="1:33" s="78" customFormat="1" ht="50.25" customHeight="1" x14ac:dyDescent="0.25">
      <c r="A1467" s="61" t="s">
        <v>5100</v>
      </c>
      <c r="B1467" s="62">
        <v>80101508</v>
      </c>
      <c r="C1467" s="63" t="s">
        <v>5155</v>
      </c>
      <c r="D1467" s="64">
        <v>43101</v>
      </c>
      <c r="E1467" s="65" t="s">
        <v>171</v>
      </c>
      <c r="F1467" s="66" t="s">
        <v>5156</v>
      </c>
      <c r="G1467" s="65" t="s">
        <v>241</v>
      </c>
      <c r="H1467" s="67">
        <v>100000000</v>
      </c>
      <c r="I1467" s="67">
        <v>100000000</v>
      </c>
      <c r="J1467" s="66" t="s">
        <v>76</v>
      </c>
      <c r="K1467" s="66" t="s">
        <v>68</v>
      </c>
      <c r="L1467" s="62" t="s">
        <v>5157</v>
      </c>
      <c r="M1467" s="62" t="s">
        <v>5158</v>
      </c>
      <c r="N1467" s="68" t="s">
        <v>5159</v>
      </c>
      <c r="O1467" s="69" t="s">
        <v>5160</v>
      </c>
      <c r="P1467" s="65" t="s">
        <v>5161</v>
      </c>
      <c r="Q1467" s="65" t="s">
        <v>5162</v>
      </c>
      <c r="R1467" s="65" t="s">
        <v>5163</v>
      </c>
      <c r="S1467" s="65" t="s">
        <v>5164</v>
      </c>
      <c r="T1467" s="65" t="s">
        <v>5165</v>
      </c>
      <c r="U1467" s="70" t="s">
        <v>5166</v>
      </c>
      <c r="V1467" s="71"/>
      <c r="W1467" s="72"/>
      <c r="X1467" s="73"/>
      <c r="Y1467" s="74"/>
      <c r="Z1467" s="74"/>
      <c r="AA1467" s="75" t="str">
        <f t="shared" si="22"/>
        <v/>
      </c>
      <c r="AB1467" s="70"/>
      <c r="AC1467" s="70"/>
      <c r="AD1467" s="70"/>
      <c r="AE1467" s="70" t="s">
        <v>5167</v>
      </c>
      <c r="AF1467" s="76" t="s">
        <v>63</v>
      </c>
      <c r="AG1467" s="65" t="s">
        <v>1210</v>
      </c>
    </row>
    <row r="1468" spans="1:33" s="78" customFormat="1" ht="50.25" customHeight="1" x14ac:dyDescent="0.25">
      <c r="A1468" s="61" t="s">
        <v>5100</v>
      </c>
      <c r="B1468" s="62">
        <v>80101601</v>
      </c>
      <c r="C1468" s="63" t="s">
        <v>5168</v>
      </c>
      <c r="D1468" s="64">
        <v>43228</v>
      </c>
      <c r="E1468" s="65" t="s">
        <v>852</v>
      </c>
      <c r="F1468" s="66" t="s">
        <v>5169</v>
      </c>
      <c r="G1468" s="65" t="s">
        <v>241</v>
      </c>
      <c r="H1468" s="67">
        <v>560000000</v>
      </c>
      <c r="I1468" s="67">
        <v>560000000</v>
      </c>
      <c r="J1468" s="66" t="s">
        <v>76</v>
      </c>
      <c r="K1468" s="66" t="s">
        <v>68</v>
      </c>
      <c r="L1468" s="62" t="s">
        <v>5170</v>
      </c>
      <c r="M1468" s="62" t="s">
        <v>5158</v>
      </c>
      <c r="N1468" s="68" t="s">
        <v>5171</v>
      </c>
      <c r="O1468" s="69" t="s">
        <v>5172</v>
      </c>
      <c r="P1468" s="65" t="s">
        <v>5161</v>
      </c>
      <c r="Q1468" s="65" t="s">
        <v>5173</v>
      </c>
      <c r="R1468" s="65" t="s">
        <v>5174</v>
      </c>
      <c r="S1468" s="65" t="s">
        <v>5175</v>
      </c>
      <c r="T1468" s="65" t="s">
        <v>5176</v>
      </c>
      <c r="U1468" s="70" t="s">
        <v>5177</v>
      </c>
      <c r="V1468" s="71"/>
      <c r="W1468" s="72"/>
      <c r="X1468" s="73"/>
      <c r="Y1468" s="74"/>
      <c r="Z1468" s="74"/>
      <c r="AA1468" s="75" t="str">
        <f t="shared" si="22"/>
        <v/>
      </c>
      <c r="AB1468" s="70"/>
      <c r="AC1468" s="70"/>
      <c r="AD1468" s="70"/>
      <c r="AE1468" s="70" t="s">
        <v>5170</v>
      </c>
      <c r="AF1468" s="76" t="s">
        <v>63</v>
      </c>
      <c r="AG1468" s="65" t="s">
        <v>1210</v>
      </c>
    </row>
    <row r="1469" spans="1:33" s="78" customFormat="1" ht="50.25" customHeight="1" x14ac:dyDescent="0.25">
      <c r="A1469" s="61" t="s">
        <v>5100</v>
      </c>
      <c r="B1469" s="62">
        <v>80101508</v>
      </c>
      <c r="C1469" s="63" t="s">
        <v>5178</v>
      </c>
      <c r="D1469" s="64">
        <v>43301</v>
      </c>
      <c r="E1469" s="65" t="s">
        <v>171</v>
      </c>
      <c r="F1469" s="66" t="s">
        <v>5179</v>
      </c>
      <c r="G1469" s="65" t="s">
        <v>241</v>
      </c>
      <c r="H1469" s="67">
        <v>150000000</v>
      </c>
      <c r="I1469" s="67">
        <v>150000000</v>
      </c>
      <c r="J1469" s="66" t="s">
        <v>76</v>
      </c>
      <c r="K1469" s="66" t="s">
        <v>68</v>
      </c>
      <c r="L1469" s="62" t="s">
        <v>5180</v>
      </c>
      <c r="M1469" s="62" t="s">
        <v>5158</v>
      </c>
      <c r="N1469" s="68" t="s">
        <v>5181</v>
      </c>
      <c r="O1469" s="69" t="s">
        <v>5182</v>
      </c>
      <c r="P1469" s="65" t="s">
        <v>5161</v>
      </c>
      <c r="Q1469" s="65" t="s">
        <v>5183</v>
      </c>
      <c r="R1469" s="65" t="s">
        <v>5163</v>
      </c>
      <c r="S1469" s="65" t="s">
        <v>5164</v>
      </c>
      <c r="T1469" s="65" t="s">
        <v>5184</v>
      </c>
      <c r="U1469" s="70" t="s">
        <v>5185</v>
      </c>
      <c r="V1469" s="71"/>
      <c r="W1469" s="72"/>
      <c r="X1469" s="73"/>
      <c r="Y1469" s="74"/>
      <c r="Z1469" s="74"/>
      <c r="AA1469" s="75" t="str">
        <f t="shared" si="22"/>
        <v/>
      </c>
      <c r="AB1469" s="70"/>
      <c r="AC1469" s="70"/>
      <c r="AD1469" s="70"/>
      <c r="AE1469" s="70" t="s">
        <v>5180</v>
      </c>
      <c r="AF1469" s="76" t="s">
        <v>63</v>
      </c>
      <c r="AG1469" s="65" t="s">
        <v>1210</v>
      </c>
    </row>
    <row r="1470" spans="1:33" s="78" customFormat="1" ht="50.25" customHeight="1" x14ac:dyDescent="0.25">
      <c r="A1470" s="61" t="s">
        <v>5100</v>
      </c>
      <c r="B1470" s="62">
        <v>81112105</v>
      </c>
      <c r="C1470" s="63" t="s">
        <v>5186</v>
      </c>
      <c r="D1470" s="64">
        <v>43271</v>
      </c>
      <c r="E1470" s="65" t="s">
        <v>925</v>
      </c>
      <c r="F1470" s="66" t="s">
        <v>220</v>
      </c>
      <c r="G1470" s="65" t="s">
        <v>241</v>
      </c>
      <c r="H1470" s="67">
        <v>47140000</v>
      </c>
      <c r="I1470" s="67">
        <v>47140000</v>
      </c>
      <c r="J1470" s="66" t="s">
        <v>76</v>
      </c>
      <c r="K1470" s="66" t="s">
        <v>68</v>
      </c>
      <c r="L1470" s="62" t="s">
        <v>5187</v>
      </c>
      <c r="M1470" s="62" t="s">
        <v>5188</v>
      </c>
      <c r="N1470" s="68" t="s">
        <v>5189</v>
      </c>
      <c r="O1470" s="69" t="s">
        <v>5190</v>
      </c>
      <c r="P1470" s="65" t="s">
        <v>5191</v>
      </c>
      <c r="Q1470" s="65" t="s">
        <v>5192</v>
      </c>
      <c r="R1470" s="65" t="s">
        <v>5193</v>
      </c>
      <c r="S1470" s="65" t="s">
        <v>5194</v>
      </c>
      <c r="T1470" s="65"/>
      <c r="U1470" s="70" t="s">
        <v>5195</v>
      </c>
      <c r="V1470" s="71"/>
      <c r="W1470" s="72"/>
      <c r="X1470" s="73"/>
      <c r="Y1470" s="74"/>
      <c r="Z1470" s="74"/>
      <c r="AA1470" s="75" t="str">
        <f t="shared" si="22"/>
        <v/>
      </c>
      <c r="AB1470" s="70"/>
      <c r="AC1470" s="70"/>
      <c r="AD1470" s="70"/>
      <c r="AE1470" s="70"/>
      <c r="AF1470" s="76"/>
      <c r="AG1470" s="65"/>
    </row>
    <row r="1471" spans="1:33" s="78" customFormat="1" ht="50.25" customHeight="1" x14ac:dyDescent="0.25">
      <c r="A1471" s="61" t="s">
        <v>5100</v>
      </c>
      <c r="B1471" s="62">
        <v>80101505</v>
      </c>
      <c r="C1471" s="63" t="s">
        <v>5196</v>
      </c>
      <c r="D1471" s="64">
        <v>43102</v>
      </c>
      <c r="E1471" s="65" t="s">
        <v>2481</v>
      </c>
      <c r="F1471" s="66" t="s">
        <v>97</v>
      </c>
      <c r="G1471" s="65" t="s">
        <v>588</v>
      </c>
      <c r="H1471" s="67">
        <v>166552024</v>
      </c>
      <c r="I1471" s="67">
        <v>166552024</v>
      </c>
      <c r="J1471" s="66" t="s">
        <v>76</v>
      </c>
      <c r="K1471" s="66" t="s">
        <v>68</v>
      </c>
      <c r="L1471" s="62" t="s">
        <v>5197</v>
      </c>
      <c r="M1471" s="62" t="s">
        <v>803</v>
      </c>
      <c r="N1471" s="68" t="s">
        <v>5198</v>
      </c>
      <c r="O1471" s="69" t="s">
        <v>5199</v>
      </c>
      <c r="P1471" s="65" t="s">
        <v>5108</v>
      </c>
      <c r="Q1471" s="65" t="s">
        <v>5109</v>
      </c>
      <c r="R1471" s="65" t="s">
        <v>5110</v>
      </c>
      <c r="S1471" s="65" t="s">
        <v>5200</v>
      </c>
      <c r="T1471" s="65" t="s">
        <v>5111</v>
      </c>
      <c r="U1471" s="70" t="s">
        <v>5112</v>
      </c>
      <c r="V1471" s="71"/>
      <c r="W1471" s="72"/>
      <c r="X1471" s="73"/>
      <c r="Y1471" s="74"/>
      <c r="Z1471" s="74"/>
      <c r="AA1471" s="75" t="str">
        <f t="shared" si="22"/>
        <v/>
      </c>
      <c r="AB1471" s="70"/>
      <c r="AC1471" s="70"/>
      <c r="AD1471" s="70"/>
      <c r="AE1471" s="70" t="s">
        <v>5197</v>
      </c>
      <c r="AF1471" s="76" t="s">
        <v>63</v>
      </c>
      <c r="AG1471" s="65" t="s">
        <v>5201</v>
      </c>
    </row>
    <row r="1472" spans="1:33" s="78" customFormat="1" ht="50.25" customHeight="1" x14ac:dyDescent="0.25">
      <c r="A1472" s="61" t="s">
        <v>5100</v>
      </c>
      <c r="B1472" s="62">
        <v>5211090004</v>
      </c>
      <c r="C1472" s="63" t="s">
        <v>5202</v>
      </c>
      <c r="D1472" s="64">
        <v>43282</v>
      </c>
      <c r="E1472" s="65" t="s">
        <v>5203</v>
      </c>
      <c r="F1472" s="66" t="s">
        <v>47</v>
      </c>
      <c r="G1472" s="65" t="s">
        <v>588</v>
      </c>
      <c r="H1472" s="67">
        <v>100000000</v>
      </c>
      <c r="I1472" s="67">
        <v>100000000</v>
      </c>
      <c r="J1472" s="66" t="s">
        <v>76</v>
      </c>
      <c r="K1472" s="66" t="s">
        <v>68</v>
      </c>
      <c r="L1472" s="62" t="s">
        <v>5204</v>
      </c>
      <c r="M1472" s="62" t="s">
        <v>803</v>
      </c>
      <c r="N1472" s="68" t="s">
        <v>5205</v>
      </c>
      <c r="O1472" s="69" t="s">
        <v>5206</v>
      </c>
      <c r="P1472" s="65" t="s">
        <v>5108</v>
      </c>
      <c r="Q1472" s="65" t="s">
        <v>5207</v>
      </c>
      <c r="R1472" s="65" t="s">
        <v>5110</v>
      </c>
      <c r="S1472" s="65" t="s">
        <v>5208</v>
      </c>
      <c r="T1472" s="65" t="s">
        <v>5209</v>
      </c>
      <c r="U1472" s="70" t="s">
        <v>5210</v>
      </c>
      <c r="V1472" s="71"/>
      <c r="W1472" s="72"/>
      <c r="X1472" s="73"/>
      <c r="Y1472" s="74"/>
      <c r="Z1472" s="74"/>
      <c r="AA1472" s="75" t="str">
        <f t="shared" si="22"/>
        <v/>
      </c>
      <c r="AB1472" s="70"/>
      <c r="AC1472" s="70"/>
      <c r="AD1472" s="70"/>
      <c r="AE1472" s="70" t="s">
        <v>5211</v>
      </c>
      <c r="AF1472" s="76" t="s">
        <v>63</v>
      </c>
      <c r="AG1472" s="65" t="s">
        <v>5201</v>
      </c>
    </row>
    <row r="1473" spans="1:33" s="78" customFormat="1" ht="50.25" customHeight="1" x14ac:dyDescent="0.25">
      <c r="A1473" s="61" t="s">
        <v>5100</v>
      </c>
      <c r="B1473" s="62" t="s">
        <v>5212</v>
      </c>
      <c r="C1473" s="63" t="s">
        <v>5213</v>
      </c>
      <c r="D1473" s="64">
        <v>43282</v>
      </c>
      <c r="E1473" s="65" t="s">
        <v>5203</v>
      </c>
      <c r="F1473" s="66" t="s">
        <v>81</v>
      </c>
      <c r="G1473" s="65" t="s">
        <v>588</v>
      </c>
      <c r="H1473" s="67">
        <v>100000000</v>
      </c>
      <c r="I1473" s="67">
        <v>100000000</v>
      </c>
      <c r="J1473" s="66" t="s">
        <v>76</v>
      </c>
      <c r="K1473" s="66" t="s">
        <v>68</v>
      </c>
      <c r="L1473" s="62" t="s">
        <v>5214</v>
      </c>
      <c r="M1473" s="62" t="s">
        <v>2686</v>
      </c>
      <c r="N1473" s="68" t="s">
        <v>5215</v>
      </c>
      <c r="O1473" s="69" t="s">
        <v>5216</v>
      </c>
      <c r="P1473" s="65" t="s">
        <v>5217</v>
      </c>
      <c r="Q1473" s="65" t="s">
        <v>5218</v>
      </c>
      <c r="R1473" s="65" t="s">
        <v>5110</v>
      </c>
      <c r="S1473" s="65" t="s">
        <v>5208</v>
      </c>
      <c r="T1473" s="65" t="s">
        <v>5219</v>
      </c>
      <c r="U1473" s="70" t="s">
        <v>5220</v>
      </c>
      <c r="V1473" s="71"/>
      <c r="W1473" s="72"/>
      <c r="X1473" s="73"/>
      <c r="Y1473" s="74"/>
      <c r="Z1473" s="74"/>
      <c r="AA1473" s="75" t="str">
        <f t="shared" si="22"/>
        <v/>
      </c>
      <c r="AB1473" s="70"/>
      <c r="AC1473" s="70"/>
      <c r="AD1473" s="70"/>
      <c r="AE1473" s="70" t="s">
        <v>5214</v>
      </c>
      <c r="AF1473" s="76" t="s">
        <v>63</v>
      </c>
      <c r="AG1473" s="65" t="s">
        <v>5201</v>
      </c>
    </row>
    <row r="1474" spans="1:33" s="78" customFormat="1" ht="50.25" customHeight="1" x14ac:dyDescent="0.25">
      <c r="A1474" s="61" t="s">
        <v>5100</v>
      </c>
      <c r="B1474" s="62" t="s">
        <v>5221</v>
      </c>
      <c r="C1474" s="63" t="s">
        <v>5222</v>
      </c>
      <c r="D1474" s="64">
        <v>43296</v>
      </c>
      <c r="E1474" s="65" t="s">
        <v>5223</v>
      </c>
      <c r="F1474" s="66" t="s">
        <v>220</v>
      </c>
      <c r="G1474" s="65" t="s">
        <v>588</v>
      </c>
      <c r="H1474" s="67">
        <v>600000000</v>
      </c>
      <c r="I1474" s="67">
        <v>600000000</v>
      </c>
      <c r="J1474" s="66" t="s">
        <v>76</v>
      </c>
      <c r="K1474" s="66" t="s">
        <v>68</v>
      </c>
      <c r="L1474" s="62" t="s">
        <v>5224</v>
      </c>
      <c r="M1474" s="62" t="s">
        <v>259</v>
      </c>
      <c r="N1474" s="68">
        <v>3838648</v>
      </c>
      <c r="O1474" s="69" t="s">
        <v>5225</v>
      </c>
      <c r="P1474" s="65" t="s">
        <v>5108</v>
      </c>
      <c r="Q1474" s="65" t="s">
        <v>5226</v>
      </c>
      <c r="R1474" s="65" t="s">
        <v>5110</v>
      </c>
      <c r="S1474" s="65" t="s">
        <v>5227</v>
      </c>
      <c r="T1474" s="65" t="s">
        <v>5228</v>
      </c>
      <c r="U1474" s="70" t="s">
        <v>5229</v>
      </c>
      <c r="V1474" s="71"/>
      <c r="W1474" s="72"/>
      <c r="X1474" s="73"/>
      <c r="Y1474" s="74"/>
      <c r="Z1474" s="74"/>
      <c r="AA1474" s="75" t="str">
        <f t="shared" si="22"/>
        <v/>
      </c>
      <c r="AB1474" s="70"/>
      <c r="AC1474" s="70"/>
      <c r="AD1474" s="70"/>
      <c r="AE1474" s="70" t="s">
        <v>5224</v>
      </c>
      <c r="AF1474" s="76" t="s">
        <v>63</v>
      </c>
      <c r="AG1474" s="65" t="s">
        <v>5201</v>
      </c>
    </row>
    <row r="1475" spans="1:33" s="78" customFormat="1" ht="50.25" customHeight="1" x14ac:dyDescent="0.25">
      <c r="A1475" s="61" t="s">
        <v>5100</v>
      </c>
      <c r="B1475" s="62">
        <v>80101506</v>
      </c>
      <c r="C1475" s="63" t="s">
        <v>5230</v>
      </c>
      <c r="D1475" s="64">
        <v>43282</v>
      </c>
      <c r="E1475" s="65" t="s">
        <v>5203</v>
      </c>
      <c r="F1475" s="66" t="s">
        <v>138</v>
      </c>
      <c r="G1475" s="65" t="s">
        <v>588</v>
      </c>
      <c r="H1475" s="67">
        <v>100000000</v>
      </c>
      <c r="I1475" s="67">
        <v>100000000</v>
      </c>
      <c r="J1475" s="66" t="s">
        <v>76</v>
      </c>
      <c r="K1475" s="66" t="s">
        <v>68</v>
      </c>
      <c r="L1475" s="62" t="s">
        <v>5231</v>
      </c>
      <c r="M1475" s="62" t="s">
        <v>5232</v>
      </c>
      <c r="N1475" s="68" t="s">
        <v>5233</v>
      </c>
      <c r="O1475" s="69" t="s">
        <v>5234</v>
      </c>
      <c r="P1475" s="65" t="s">
        <v>5108</v>
      </c>
      <c r="Q1475" s="65" t="s">
        <v>5235</v>
      </c>
      <c r="R1475" s="65" t="s">
        <v>5110</v>
      </c>
      <c r="S1475" s="65" t="s">
        <v>5208</v>
      </c>
      <c r="T1475" s="65" t="s">
        <v>5236</v>
      </c>
      <c r="U1475" s="70" t="s">
        <v>5237</v>
      </c>
      <c r="V1475" s="71"/>
      <c r="W1475" s="72"/>
      <c r="X1475" s="73"/>
      <c r="Y1475" s="74"/>
      <c r="Z1475" s="74"/>
      <c r="AA1475" s="75" t="str">
        <f t="shared" si="22"/>
        <v/>
      </c>
      <c r="AB1475" s="70"/>
      <c r="AC1475" s="70"/>
      <c r="AD1475" s="70"/>
      <c r="AE1475" s="70" t="s">
        <v>5231</v>
      </c>
      <c r="AF1475" s="76" t="s">
        <v>63</v>
      </c>
      <c r="AG1475" s="65" t="s">
        <v>5201</v>
      </c>
    </row>
    <row r="1476" spans="1:33" s="78" customFormat="1" ht="50.25" customHeight="1" x14ac:dyDescent="0.25">
      <c r="A1476" s="61" t="s">
        <v>5100</v>
      </c>
      <c r="B1476" s="62">
        <v>80101508</v>
      </c>
      <c r="C1476" s="63" t="s">
        <v>5238</v>
      </c>
      <c r="D1476" s="64">
        <v>43282</v>
      </c>
      <c r="E1476" s="65" t="s">
        <v>5203</v>
      </c>
      <c r="F1476" s="66" t="s">
        <v>47</v>
      </c>
      <c r="G1476" s="65" t="s">
        <v>588</v>
      </c>
      <c r="H1476" s="67">
        <v>263447976</v>
      </c>
      <c r="I1476" s="67">
        <v>263447976</v>
      </c>
      <c r="J1476" s="66" t="s">
        <v>76</v>
      </c>
      <c r="K1476" s="66" t="s">
        <v>68</v>
      </c>
      <c r="L1476" s="62" t="s">
        <v>5239</v>
      </c>
      <c r="M1476" s="62" t="s">
        <v>803</v>
      </c>
      <c r="N1476" s="68">
        <v>3838633</v>
      </c>
      <c r="O1476" s="69" t="s">
        <v>5240</v>
      </c>
      <c r="P1476" s="65" t="s">
        <v>5241</v>
      </c>
      <c r="Q1476" s="65" t="s">
        <v>5242</v>
      </c>
      <c r="R1476" s="65" t="s">
        <v>5243</v>
      </c>
      <c r="S1476" s="65" t="s">
        <v>5244</v>
      </c>
      <c r="T1476" s="65" t="s">
        <v>5245</v>
      </c>
      <c r="U1476" s="70" t="s">
        <v>5246</v>
      </c>
      <c r="V1476" s="71"/>
      <c r="W1476" s="72"/>
      <c r="X1476" s="73"/>
      <c r="Y1476" s="74"/>
      <c r="Z1476" s="74"/>
      <c r="AA1476" s="75" t="str">
        <f t="shared" si="22"/>
        <v/>
      </c>
      <c r="AB1476" s="70"/>
      <c r="AC1476" s="70"/>
      <c r="AD1476" s="70"/>
      <c r="AE1476" s="70" t="s">
        <v>5239</v>
      </c>
      <c r="AF1476" s="76" t="s">
        <v>63</v>
      </c>
      <c r="AG1476" s="65" t="s">
        <v>5201</v>
      </c>
    </row>
    <row r="1477" spans="1:33" s="78" customFormat="1" ht="50.25" customHeight="1" x14ac:dyDescent="0.25">
      <c r="A1477" s="61" t="s">
        <v>5100</v>
      </c>
      <c r="B1477" s="62">
        <v>80101505</v>
      </c>
      <c r="C1477" s="63" t="s">
        <v>5247</v>
      </c>
      <c r="D1477" s="64">
        <v>43261</v>
      </c>
      <c r="E1477" s="65" t="s">
        <v>1771</v>
      </c>
      <c r="F1477" s="66" t="s">
        <v>220</v>
      </c>
      <c r="G1477" s="65" t="s">
        <v>588</v>
      </c>
      <c r="H1477" s="67">
        <v>350000000</v>
      </c>
      <c r="I1477" s="67">
        <v>350000000</v>
      </c>
      <c r="J1477" s="66" t="s">
        <v>76</v>
      </c>
      <c r="K1477" s="66" t="s">
        <v>68</v>
      </c>
      <c r="L1477" s="62" t="s">
        <v>5224</v>
      </c>
      <c r="M1477" s="62" t="s">
        <v>259</v>
      </c>
      <c r="N1477" s="68">
        <v>3838648</v>
      </c>
      <c r="O1477" s="69" t="s">
        <v>5225</v>
      </c>
      <c r="P1477" s="65" t="s">
        <v>5108</v>
      </c>
      <c r="Q1477" s="65" t="s">
        <v>5226</v>
      </c>
      <c r="R1477" s="65" t="s">
        <v>5110</v>
      </c>
      <c r="S1477" s="65" t="s">
        <v>5248</v>
      </c>
      <c r="T1477" s="65" t="s">
        <v>5236</v>
      </c>
      <c r="U1477" s="70" t="s">
        <v>5237</v>
      </c>
      <c r="V1477" s="71"/>
      <c r="W1477" s="72"/>
      <c r="X1477" s="73"/>
      <c r="Y1477" s="74"/>
      <c r="Z1477" s="74"/>
      <c r="AA1477" s="75" t="str">
        <f t="shared" si="22"/>
        <v/>
      </c>
      <c r="AB1477" s="70"/>
      <c r="AC1477" s="70"/>
      <c r="AD1477" s="70"/>
      <c r="AE1477" s="70"/>
      <c r="AF1477" s="76"/>
      <c r="AG1477" s="65"/>
    </row>
    <row r="1478" spans="1:33" s="78" customFormat="1" ht="50.25" customHeight="1" x14ac:dyDescent="0.25">
      <c r="A1478" s="61" t="s">
        <v>5100</v>
      </c>
      <c r="B1478" s="62">
        <v>80101505</v>
      </c>
      <c r="C1478" s="63" t="s">
        <v>5249</v>
      </c>
      <c r="D1478" s="64">
        <v>43282</v>
      </c>
      <c r="E1478" s="65" t="s">
        <v>3653</v>
      </c>
      <c r="F1478" s="66" t="s">
        <v>138</v>
      </c>
      <c r="G1478" s="65" t="s">
        <v>588</v>
      </c>
      <c r="H1478" s="67">
        <v>100000000</v>
      </c>
      <c r="I1478" s="67">
        <v>100000000</v>
      </c>
      <c r="J1478" s="66" t="s">
        <v>76</v>
      </c>
      <c r="K1478" s="66" t="s">
        <v>68</v>
      </c>
      <c r="L1478" s="62" t="s">
        <v>5224</v>
      </c>
      <c r="M1478" s="62" t="s">
        <v>259</v>
      </c>
      <c r="N1478" s="68">
        <v>3838648</v>
      </c>
      <c r="O1478" s="69" t="s">
        <v>5225</v>
      </c>
      <c r="P1478" s="65" t="s">
        <v>5108</v>
      </c>
      <c r="Q1478" s="65" t="s">
        <v>5226</v>
      </c>
      <c r="R1478" s="65" t="s">
        <v>5110</v>
      </c>
      <c r="S1478" s="65">
        <v>140022001</v>
      </c>
      <c r="T1478" s="65" t="s">
        <v>5236</v>
      </c>
      <c r="U1478" s="70" t="s">
        <v>5237</v>
      </c>
      <c r="V1478" s="71"/>
      <c r="W1478" s="72"/>
      <c r="X1478" s="73"/>
      <c r="Y1478" s="74"/>
      <c r="Z1478" s="74"/>
      <c r="AA1478" s="75" t="str">
        <f t="shared" si="22"/>
        <v/>
      </c>
      <c r="AB1478" s="70"/>
      <c r="AC1478" s="70"/>
      <c r="AD1478" s="70"/>
      <c r="AE1478" s="70"/>
      <c r="AF1478" s="76"/>
      <c r="AG1478" s="65"/>
    </row>
    <row r="1479" spans="1:33" s="78" customFormat="1" ht="50.25" customHeight="1" x14ac:dyDescent="0.25">
      <c r="A1479" s="61" t="s">
        <v>5100</v>
      </c>
      <c r="B1479" s="62">
        <v>80101505</v>
      </c>
      <c r="C1479" s="63" t="s">
        <v>5250</v>
      </c>
      <c r="D1479" s="64">
        <v>43282</v>
      </c>
      <c r="E1479" s="65" t="s">
        <v>3653</v>
      </c>
      <c r="F1479" s="66" t="s">
        <v>47</v>
      </c>
      <c r="G1479" s="65" t="s">
        <v>588</v>
      </c>
      <c r="H1479" s="67">
        <v>100000000</v>
      </c>
      <c r="I1479" s="67">
        <v>100000000</v>
      </c>
      <c r="J1479" s="66" t="s">
        <v>76</v>
      </c>
      <c r="K1479" s="66" t="s">
        <v>68</v>
      </c>
      <c r="L1479" s="62" t="s">
        <v>5224</v>
      </c>
      <c r="M1479" s="62" t="s">
        <v>259</v>
      </c>
      <c r="N1479" s="68">
        <v>3838648</v>
      </c>
      <c r="O1479" s="69" t="s">
        <v>5225</v>
      </c>
      <c r="P1479" s="65" t="s">
        <v>5108</v>
      </c>
      <c r="Q1479" s="65" t="s">
        <v>5226</v>
      </c>
      <c r="R1479" s="65" t="s">
        <v>5110</v>
      </c>
      <c r="S1479" s="65">
        <v>100027001</v>
      </c>
      <c r="T1479" s="65" t="s">
        <v>5236</v>
      </c>
      <c r="U1479" s="70" t="s">
        <v>5237</v>
      </c>
      <c r="V1479" s="71"/>
      <c r="W1479" s="72"/>
      <c r="X1479" s="73"/>
      <c r="Y1479" s="74"/>
      <c r="Z1479" s="74"/>
      <c r="AA1479" s="75" t="str">
        <f t="shared" si="22"/>
        <v/>
      </c>
      <c r="AB1479" s="70"/>
      <c r="AC1479" s="70"/>
      <c r="AD1479" s="70"/>
      <c r="AE1479" s="70"/>
      <c r="AF1479" s="76"/>
      <c r="AG1479" s="65"/>
    </row>
    <row r="1480" spans="1:33" s="78" customFormat="1" ht="50.25" customHeight="1" x14ac:dyDescent="0.25">
      <c r="A1480" s="61" t="s">
        <v>5100</v>
      </c>
      <c r="B1480" s="62"/>
      <c r="C1480" s="63" t="s">
        <v>5119</v>
      </c>
      <c r="D1480" s="64">
        <v>43191</v>
      </c>
      <c r="E1480" s="65" t="s">
        <v>3653</v>
      </c>
      <c r="F1480" s="66" t="s">
        <v>220</v>
      </c>
      <c r="G1480" s="65" t="s">
        <v>588</v>
      </c>
      <c r="H1480" s="67">
        <v>250000000</v>
      </c>
      <c r="I1480" s="67">
        <v>250000000</v>
      </c>
      <c r="J1480" s="66" t="s">
        <v>76</v>
      </c>
      <c r="K1480" s="66" t="s">
        <v>68</v>
      </c>
      <c r="L1480" s="62"/>
      <c r="M1480" s="62"/>
      <c r="N1480" s="68"/>
      <c r="O1480" s="69"/>
      <c r="P1480" s="65"/>
      <c r="Q1480" s="65"/>
      <c r="R1480" s="65"/>
      <c r="S1480" s="65"/>
      <c r="T1480" s="65"/>
      <c r="U1480" s="70"/>
      <c r="V1480" s="71"/>
      <c r="W1480" s="72"/>
      <c r="X1480" s="73"/>
      <c r="Y1480" s="74"/>
      <c r="Z1480" s="74"/>
      <c r="AA1480" s="75" t="str">
        <f t="shared" si="22"/>
        <v/>
      </c>
      <c r="AB1480" s="70"/>
      <c r="AC1480" s="70"/>
      <c r="AD1480" s="70" t="s">
        <v>5251</v>
      </c>
      <c r="AE1480" s="70"/>
      <c r="AF1480" s="76"/>
      <c r="AG1480" s="65"/>
    </row>
    <row r="1481" spans="1:33" s="78" customFormat="1" ht="50.25" customHeight="1" x14ac:dyDescent="0.25">
      <c r="A1481" s="61" t="s">
        <v>5100</v>
      </c>
      <c r="B1481" s="62">
        <v>80131802</v>
      </c>
      <c r="C1481" s="63" t="s">
        <v>5252</v>
      </c>
      <c r="D1481" s="64">
        <v>43180</v>
      </c>
      <c r="E1481" s="65" t="s">
        <v>2579</v>
      </c>
      <c r="F1481" s="66" t="s">
        <v>75</v>
      </c>
      <c r="G1481" s="65" t="s">
        <v>241</v>
      </c>
      <c r="H1481" s="67">
        <v>15000000</v>
      </c>
      <c r="I1481" s="67">
        <v>15000000</v>
      </c>
      <c r="J1481" s="66" t="s">
        <v>76</v>
      </c>
      <c r="K1481" s="66" t="s">
        <v>68</v>
      </c>
      <c r="L1481" s="62" t="s">
        <v>5253</v>
      </c>
      <c r="M1481" s="62" t="s">
        <v>2686</v>
      </c>
      <c r="N1481" s="68" t="s">
        <v>5189</v>
      </c>
      <c r="O1481" s="69" t="s">
        <v>5140</v>
      </c>
      <c r="P1481" s="65" t="s">
        <v>5130</v>
      </c>
      <c r="Q1481" s="65" t="s">
        <v>5131</v>
      </c>
      <c r="R1481" s="65" t="s">
        <v>5132</v>
      </c>
      <c r="S1481" s="65" t="s">
        <v>5133</v>
      </c>
      <c r="T1481" s="65" t="s">
        <v>5134</v>
      </c>
      <c r="U1481" s="70" t="s">
        <v>5135</v>
      </c>
      <c r="V1481" s="71"/>
      <c r="W1481" s="72"/>
      <c r="X1481" s="73"/>
      <c r="Y1481" s="74"/>
      <c r="Z1481" s="74"/>
      <c r="AA1481" s="75" t="str">
        <f t="shared" si="22"/>
        <v/>
      </c>
      <c r="AB1481" s="70"/>
      <c r="AC1481" s="70"/>
      <c r="AD1481" s="70"/>
      <c r="AE1481" s="70" t="s">
        <v>5254</v>
      </c>
      <c r="AF1481" s="76" t="s">
        <v>63</v>
      </c>
      <c r="AG1481" s="65" t="s">
        <v>5201</v>
      </c>
    </row>
    <row r="1482" spans="1:33" s="78" customFormat="1" ht="50.25" customHeight="1" x14ac:dyDescent="0.25">
      <c r="A1482" s="61" t="s">
        <v>5100</v>
      </c>
      <c r="B1482" s="62">
        <v>80141902</v>
      </c>
      <c r="C1482" s="63" t="s">
        <v>5255</v>
      </c>
      <c r="D1482" s="64">
        <v>43272</v>
      </c>
      <c r="E1482" s="65" t="s">
        <v>5256</v>
      </c>
      <c r="F1482" s="66" t="s">
        <v>97</v>
      </c>
      <c r="G1482" s="65" t="s">
        <v>241</v>
      </c>
      <c r="H1482" s="67">
        <v>30000000</v>
      </c>
      <c r="I1482" s="67">
        <v>30000000</v>
      </c>
      <c r="J1482" s="66" t="s">
        <v>76</v>
      </c>
      <c r="K1482" s="66" t="s">
        <v>68</v>
      </c>
      <c r="L1482" s="62" t="s">
        <v>5257</v>
      </c>
      <c r="M1482" s="62" t="s">
        <v>2686</v>
      </c>
      <c r="N1482" s="68" t="s">
        <v>5258</v>
      </c>
      <c r="O1482" s="69" t="s">
        <v>5206</v>
      </c>
      <c r="P1482" s="65" t="s">
        <v>5108</v>
      </c>
      <c r="Q1482" s="65" t="s">
        <v>5226</v>
      </c>
      <c r="R1482" s="65" t="s">
        <v>5110</v>
      </c>
      <c r="S1482" s="65">
        <v>140022001</v>
      </c>
      <c r="T1482" s="65" t="s">
        <v>5236</v>
      </c>
      <c r="U1482" s="70" t="s">
        <v>5259</v>
      </c>
      <c r="V1482" s="71"/>
      <c r="W1482" s="72">
        <v>21961</v>
      </c>
      <c r="X1482" s="73"/>
      <c r="Y1482" s="74"/>
      <c r="Z1482" s="74"/>
      <c r="AA1482" s="75">
        <f t="shared" si="22"/>
        <v>0</v>
      </c>
      <c r="AB1482" s="70"/>
      <c r="AC1482" s="70"/>
      <c r="AD1482" s="70"/>
      <c r="AE1482" s="70"/>
      <c r="AF1482" s="76"/>
      <c r="AG1482" s="65"/>
    </row>
    <row r="1483" spans="1:33" s="78" customFormat="1" ht="50.25" customHeight="1" x14ac:dyDescent="0.25">
      <c r="A1483" s="61" t="s">
        <v>5100</v>
      </c>
      <c r="B1483" s="62">
        <v>78111502</v>
      </c>
      <c r="C1483" s="63" t="s">
        <v>5260</v>
      </c>
      <c r="D1483" s="64">
        <v>43272</v>
      </c>
      <c r="E1483" s="65" t="s">
        <v>5256</v>
      </c>
      <c r="F1483" s="66" t="s">
        <v>47</v>
      </c>
      <c r="G1483" s="65" t="s">
        <v>5261</v>
      </c>
      <c r="H1483" s="67">
        <v>40000000</v>
      </c>
      <c r="I1483" s="67">
        <v>40000000</v>
      </c>
      <c r="J1483" s="66" t="s">
        <v>76</v>
      </c>
      <c r="K1483" s="66" t="s">
        <v>68</v>
      </c>
      <c r="L1483" s="62" t="s">
        <v>5262</v>
      </c>
      <c r="M1483" s="62" t="s">
        <v>2686</v>
      </c>
      <c r="N1483" s="68" t="s">
        <v>5258</v>
      </c>
      <c r="O1483" s="69" t="s">
        <v>5263</v>
      </c>
      <c r="P1483" s="65" t="s">
        <v>5264</v>
      </c>
      <c r="Q1483" s="65" t="s">
        <v>5265</v>
      </c>
      <c r="R1483" s="65" t="s">
        <v>5266</v>
      </c>
      <c r="S1483" s="65" t="s">
        <v>5267</v>
      </c>
      <c r="T1483" s="65" t="s">
        <v>5268</v>
      </c>
      <c r="U1483" s="70" t="s">
        <v>5268</v>
      </c>
      <c r="V1483" s="71"/>
      <c r="W1483" s="72"/>
      <c r="X1483" s="73"/>
      <c r="Y1483" s="74"/>
      <c r="Z1483" s="74"/>
      <c r="AA1483" s="75" t="str">
        <f t="shared" si="22"/>
        <v/>
      </c>
      <c r="AB1483" s="70"/>
      <c r="AC1483" s="70"/>
      <c r="AD1483" s="70"/>
      <c r="AE1483" s="70"/>
      <c r="AF1483" s="76"/>
      <c r="AG1483" s="65"/>
    </row>
    <row r="1484" spans="1:33" s="78" customFormat="1" ht="50.25" customHeight="1" x14ac:dyDescent="0.25">
      <c r="A1484" s="61" t="s">
        <v>5100</v>
      </c>
      <c r="B1484" s="62">
        <v>72102900</v>
      </c>
      <c r="C1484" s="63" t="s">
        <v>5269</v>
      </c>
      <c r="D1484" s="64">
        <v>43272</v>
      </c>
      <c r="E1484" s="65" t="s">
        <v>171</v>
      </c>
      <c r="F1484" s="66" t="s">
        <v>639</v>
      </c>
      <c r="G1484" s="65" t="s">
        <v>48</v>
      </c>
      <c r="H1484" s="67">
        <v>72000000</v>
      </c>
      <c r="I1484" s="67">
        <v>72000000</v>
      </c>
      <c r="J1484" s="66" t="s">
        <v>76</v>
      </c>
      <c r="K1484" s="66" t="s">
        <v>68</v>
      </c>
      <c r="L1484" s="62" t="s">
        <v>5270</v>
      </c>
      <c r="M1484" s="62" t="s">
        <v>2686</v>
      </c>
      <c r="N1484" s="68" t="s">
        <v>5271</v>
      </c>
      <c r="O1484" s="69" t="s">
        <v>5272</v>
      </c>
      <c r="P1484" s="65" t="s">
        <v>5108</v>
      </c>
      <c r="Q1484" s="65"/>
      <c r="R1484" s="65"/>
      <c r="S1484" s="65"/>
      <c r="T1484" s="65"/>
      <c r="U1484" s="70"/>
      <c r="V1484" s="71"/>
      <c r="W1484" s="72"/>
      <c r="X1484" s="73"/>
      <c r="Y1484" s="74"/>
      <c r="Z1484" s="74"/>
      <c r="AA1484" s="75" t="str">
        <f t="shared" ref="AA1484:AA1547" si="23">+IF(AND(W1484="",X1484="",Y1484="",Z1484=""),"",IF(AND(W1484&lt;&gt;"",X1484="",Y1484="",Z1484=""),0%,IF(AND(W1484&lt;&gt;"",X1484&lt;&gt;"",Y1484="",Z1484=""),33%,IF(AND(W1484&lt;&gt;"",X1484&lt;&gt;"",Y1484&lt;&gt;"",Z1484=""),66%,IF(AND(W1484&lt;&gt;"",X1484&lt;&gt;"",Y1484&lt;&gt;"",Z1484&lt;&gt;""),100%,"Información incompleta")))))</f>
        <v/>
      </c>
      <c r="AB1484" s="70"/>
      <c r="AC1484" s="70"/>
      <c r="AD1484" s="70"/>
      <c r="AE1484" s="70"/>
      <c r="AF1484" s="76"/>
      <c r="AG1484" s="65"/>
    </row>
    <row r="1485" spans="1:33" s="78" customFormat="1" ht="50.25" customHeight="1" x14ac:dyDescent="0.25">
      <c r="A1485" s="61" t="s">
        <v>5100</v>
      </c>
      <c r="B1485" s="62">
        <v>80101600</v>
      </c>
      <c r="C1485" s="63" t="s">
        <v>5273</v>
      </c>
      <c r="D1485" s="64">
        <v>43291</v>
      </c>
      <c r="E1485" s="65" t="s">
        <v>74</v>
      </c>
      <c r="F1485" s="66" t="s">
        <v>639</v>
      </c>
      <c r="G1485" s="65" t="s">
        <v>48</v>
      </c>
      <c r="H1485" s="67">
        <v>856500000</v>
      </c>
      <c r="I1485" s="67">
        <v>856500000</v>
      </c>
      <c r="J1485" s="66" t="s">
        <v>76</v>
      </c>
      <c r="K1485" s="66" t="s">
        <v>68</v>
      </c>
      <c r="L1485" s="62" t="s">
        <v>5274</v>
      </c>
      <c r="M1485" s="62" t="s">
        <v>2686</v>
      </c>
      <c r="N1485" s="68" t="s">
        <v>5275</v>
      </c>
      <c r="O1485" s="69" t="s">
        <v>5276</v>
      </c>
      <c r="P1485" s="65" t="s">
        <v>5108</v>
      </c>
      <c r="Q1485" s="65" t="s">
        <v>5277</v>
      </c>
      <c r="R1485" s="65" t="s">
        <v>5278</v>
      </c>
      <c r="S1485" s="65" t="s">
        <v>5279</v>
      </c>
      <c r="T1485" s="65"/>
      <c r="U1485" s="70"/>
      <c r="V1485" s="71"/>
      <c r="W1485" s="72"/>
      <c r="X1485" s="73"/>
      <c r="Y1485" s="74"/>
      <c r="Z1485" s="74"/>
      <c r="AA1485" s="75" t="str">
        <f t="shared" si="23"/>
        <v/>
      </c>
      <c r="AB1485" s="70"/>
      <c r="AC1485" s="70"/>
      <c r="AD1485" s="70"/>
      <c r="AE1485" s="70"/>
      <c r="AF1485" s="76"/>
      <c r="AG1485" s="65"/>
    </row>
    <row r="1486" spans="1:33" s="78" customFormat="1" ht="50.25" customHeight="1" x14ac:dyDescent="0.25">
      <c r="A1486" s="61" t="s">
        <v>5280</v>
      </c>
      <c r="B1486" s="62">
        <v>71161202</v>
      </c>
      <c r="C1486" s="63" t="s">
        <v>5281</v>
      </c>
      <c r="D1486" s="64" t="s">
        <v>5282</v>
      </c>
      <c r="E1486" s="65" t="s">
        <v>701</v>
      </c>
      <c r="F1486" s="66" t="s">
        <v>1212</v>
      </c>
      <c r="G1486" s="65" t="s">
        <v>241</v>
      </c>
      <c r="H1486" s="67">
        <v>87250215</v>
      </c>
      <c r="I1486" s="67">
        <v>29083405</v>
      </c>
      <c r="J1486" s="66" t="s">
        <v>49</v>
      </c>
      <c r="K1486" s="66" t="s">
        <v>50</v>
      </c>
      <c r="L1486" s="62" t="s">
        <v>5283</v>
      </c>
      <c r="M1486" s="62" t="s">
        <v>5284</v>
      </c>
      <c r="N1486" s="68" t="s">
        <v>5285</v>
      </c>
      <c r="O1486" s="69" t="s">
        <v>5286</v>
      </c>
      <c r="P1486" s="65" t="s">
        <v>5287</v>
      </c>
      <c r="Q1486" s="65" t="s">
        <v>5288</v>
      </c>
      <c r="R1486" s="65" t="s">
        <v>5289</v>
      </c>
      <c r="S1486" s="65" t="s">
        <v>5290</v>
      </c>
      <c r="T1486" s="65" t="s">
        <v>5291</v>
      </c>
      <c r="U1486" s="70" t="s">
        <v>5292</v>
      </c>
      <c r="V1486" s="71">
        <v>6396</v>
      </c>
      <c r="W1486" s="72">
        <v>16478</v>
      </c>
      <c r="X1486" s="73">
        <v>42772</v>
      </c>
      <c r="Y1486" s="74" t="s">
        <v>5293</v>
      </c>
      <c r="Z1486" s="74">
        <v>4600006270</v>
      </c>
      <c r="AA1486" s="75">
        <f t="shared" si="23"/>
        <v>1</v>
      </c>
      <c r="AB1486" s="70" t="s">
        <v>5294</v>
      </c>
      <c r="AC1486" s="70" t="s">
        <v>5295</v>
      </c>
      <c r="AD1486" s="70" t="s">
        <v>867</v>
      </c>
      <c r="AE1486" s="70" t="s">
        <v>5283</v>
      </c>
      <c r="AF1486" s="76" t="s">
        <v>63</v>
      </c>
      <c r="AG1486" s="65" t="s">
        <v>1210</v>
      </c>
    </row>
    <row r="1487" spans="1:33" s="78" customFormat="1" ht="50.25" customHeight="1" x14ac:dyDescent="0.25">
      <c r="A1487" s="61" t="s">
        <v>5280</v>
      </c>
      <c r="B1487" s="62">
        <v>71161202</v>
      </c>
      <c r="C1487" s="63" t="s">
        <v>5296</v>
      </c>
      <c r="D1487" s="64">
        <v>43182</v>
      </c>
      <c r="E1487" s="65" t="s">
        <v>145</v>
      </c>
      <c r="F1487" s="66" t="s">
        <v>1212</v>
      </c>
      <c r="G1487" s="65" t="s">
        <v>241</v>
      </c>
      <c r="H1487" s="67">
        <v>150000000</v>
      </c>
      <c r="I1487" s="67">
        <v>150000000</v>
      </c>
      <c r="J1487" s="66" t="s">
        <v>49</v>
      </c>
      <c r="K1487" s="66" t="s">
        <v>2682</v>
      </c>
      <c r="L1487" s="62" t="s">
        <v>5283</v>
      </c>
      <c r="M1487" s="62" t="s">
        <v>5284</v>
      </c>
      <c r="N1487" s="68" t="s">
        <v>5285</v>
      </c>
      <c r="O1487" s="69" t="s">
        <v>5286</v>
      </c>
      <c r="P1487" s="65" t="s">
        <v>5287</v>
      </c>
      <c r="Q1487" s="65" t="s">
        <v>5288</v>
      </c>
      <c r="R1487" s="65" t="s">
        <v>5289</v>
      </c>
      <c r="S1487" s="65" t="s">
        <v>5290</v>
      </c>
      <c r="T1487" s="65" t="s">
        <v>5291</v>
      </c>
      <c r="U1487" s="70" t="s">
        <v>5292</v>
      </c>
      <c r="V1487" s="71"/>
      <c r="W1487" s="72"/>
      <c r="X1487" s="73"/>
      <c r="Y1487" s="74"/>
      <c r="Z1487" s="74"/>
      <c r="AA1487" s="75" t="str">
        <f t="shared" si="23"/>
        <v/>
      </c>
      <c r="AB1487" s="70"/>
      <c r="AC1487" s="70"/>
      <c r="AD1487" s="70" t="s">
        <v>867</v>
      </c>
      <c r="AE1487" s="70" t="s">
        <v>5283</v>
      </c>
      <c r="AF1487" s="76" t="s">
        <v>63</v>
      </c>
      <c r="AG1487" s="65" t="s">
        <v>1210</v>
      </c>
    </row>
    <row r="1488" spans="1:33" s="78" customFormat="1" ht="50.25" customHeight="1" x14ac:dyDescent="0.25">
      <c r="A1488" s="61" t="s">
        <v>5280</v>
      </c>
      <c r="B1488" s="62" t="s">
        <v>5297</v>
      </c>
      <c r="C1488" s="63" t="s">
        <v>5298</v>
      </c>
      <c r="D1488" s="64">
        <v>43220</v>
      </c>
      <c r="E1488" s="65" t="s">
        <v>814</v>
      </c>
      <c r="F1488" s="66" t="s">
        <v>220</v>
      </c>
      <c r="G1488" s="65" t="s">
        <v>533</v>
      </c>
      <c r="H1488" s="67">
        <v>100000000</v>
      </c>
      <c r="I1488" s="67">
        <v>100000000</v>
      </c>
      <c r="J1488" s="66" t="s">
        <v>76</v>
      </c>
      <c r="K1488" s="66" t="s">
        <v>68</v>
      </c>
      <c r="L1488" s="62" t="s">
        <v>5283</v>
      </c>
      <c r="M1488" s="62" t="s">
        <v>5284</v>
      </c>
      <c r="N1488" s="68" t="s">
        <v>5285</v>
      </c>
      <c r="O1488" s="69" t="s">
        <v>5286</v>
      </c>
      <c r="P1488" s="65" t="s">
        <v>5287</v>
      </c>
      <c r="Q1488" s="65" t="s">
        <v>5288</v>
      </c>
      <c r="R1488" s="65" t="s">
        <v>5289</v>
      </c>
      <c r="S1488" s="65" t="s">
        <v>5290</v>
      </c>
      <c r="T1488" s="65" t="s">
        <v>5291</v>
      </c>
      <c r="U1488" s="70" t="s">
        <v>5292</v>
      </c>
      <c r="V1488" s="71"/>
      <c r="W1488" s="72"/>
      <c r="X1488" s="73"/>
      <c r="Y1488" s="74"/>
      <c r="Z1488" s="74"/>
      <c r="AA1488" s="75" t="str">
        <f t="shared" si="23"/>
        <v/>
      </c>
      <c r="AB1488" s="70"/>
      <c r="AC1488" s="70"/>
      <c r="AD1488" s="70" t="s">
        <v>5299</v>
      </c>
      <c r="AE1488" s="70" t="s">
        <v>5283</v>
      </c>
      <c r="AF1488" s="76" t="s">
        <v>63</v>
      </c>
      <c r="AG1488" s="65" t="s">
        <v>1210</v>
      </c>
    </row>
    <row r="1489" spans="1:33" s="78" customFormat="1" ht="50.25" customHeight="1" x14ac:dyDescent="0.25">
      <c r="A1489" s="61" t="s">
        <v>5280</v>
      </c>
      <c r="B1489" s="62">
        <v>8511703</v>
      </c>
      <c r="C1489" s="63" t="s">
        <v>5300</v>
      </c>
      <c r="D1489" s="64">
        <v>43182</v>
      </c>
      <c r="E1489" s="65" t="s">
        <v>852</v>
      </c>
      <c r="F1489" s="66" t="s">
        <v>75</v>
      </c>
      <c r="G1489" s="65" t="s">
        <v>533</v>
      </c>
      <c r="H1489" s="67">
        <v>75000000</v>
      </c>
      <c r="I1489" s="67">
        <v>75000000</v>
      </c>
      <c r="J1489" s="66" t="s">
        <v>76</v>
      </c>
      <c r="K1489" s="66" t="s">
        <v>68</v>
      </c>
      <c r="L1489" s="62" t="s">
        <v>5283</v>
      </c>
      <c r="M1489" s="62" t="s">
        <v>5284</v>
      </c>
      <c r="N1489" s="68" t="s">
        <v>5285</v>
      </c>
      <c r="O1489" s="69" t="s">
        <v>5286</v>
      </c>
      <c r="P1489" s="65" t="s">
        <v>5287</v>
      </c>
      <c r="Q1489" s="65" t="s">
        <v>5288</v>
      </c>
      <c r="R1489" s="65" t="s">
        <v>5289</v>
      </c>
      <c r="S1489" s="65" t="s">
        <v>5290</v>
      </c>
      <c r="T1489" s="65" t="s">
        <v>5291</v>
      </c>
      <c r="U1489" s="70" t="s">
        <v>5292</v>
      </c>
      <c r="V1489" s="71"/>
      <c r="W1489" s="72"/>
      <c r="X1489" s="73"/>
      <c r="Y1489" s="74"/>
      <c r="Z1489" s="74"/>
      <c r="AA1489" s="75" t="str">
        <f t="shared" si="23"/>
        <v/>
      </c>
      <c r="AB1489" s="70"/>
      <c r="AC1489" s="70"/>
      <c r="AD1489" s="70" t="s">
        <v>867</v>
      </c>
      <c r="AE1489" s="70" t="s">
        <v>5283</v>
      </c>
      <c r="AF1489" s="76" t="s">
        <v>63</v>
      </c>
      <c r="AG1489" s="65" t="s">
        <v>1210</v>
      </c>
    </row>
    <row r="1490" spans="1:33" s="78" customFormat="1" ht="50.25" customHeight="1" x14ac:dyDescent="0.25">
      <c r="A1490" s="61" t="s">
        <v>5280</v>
      </c>
      <c r="B1490" s="62">
        <v>77121501</v>
      </c>
      <c r="C1490" s="63" t="s">
        <v>5301</v>
      </c>
      <c r="D1490" s="64">
        <v>43182</v>
      </c>
      <c r="E1490" s="65" t="s">
        <v>852</v>
      </c>
      <c r="F1490" s="66" t="s">
        <v>220</v>
      </c>
      <c r="G1490" s="65" t="s">
        <v>533</v>
      </c>
      <c r="H1490" s="67">
        <v>100000000</v>
      </c>
      <c r="I1490" s="67">
        <v>100000000</v>
      </c>
      <c r="J1490" s="66" t="s">
        <v>76</v>
      </c>
      <c r="K1490" s="66" t="s">
        <v>68</v>
      </c>
      <c r="L1490" s="62" t="s">
        <v>5283</v>
      </c>
      <c r="M1490" s="62" t="s">
        <v>5284</v>
      </c>
      <c r="N1490" s="68" t="s">
        <v>5285</v>
      </c>
      <c r="O1490" s="69" t="s">
        <v>5286</v>
      </c>
      <c r="P1490" s="65" t="s">
        <v>5287</v>
      </c>
      <c r="Q1490" s="65" t="s">
        <v>5288</v>
      </c>
      <c r="R1490" s="65" t="s">
        <v>5289</v>
      </c>
      <c r="S1490" s="65" t="s">
        <v>5290</v>
      </c>
      <c r="T1490" s="65" t="s">
        <v>5291</v>
      </c>
      <c r="U1490" s="70" t="s">
        <v>5292</v>
      </c>
      <c r="V1490" s="71"/>
      <c r="W1490" s="72"/>
      <c r="X1490" s="73"/>
      <c r="Y1490" s="74"/>
      <c r="Z1490" s="74"/>
      <c r="AA1490" s="75" t="str">
        <f t="shared" si="23"/>
        <v/>
      </c>
      <c r="AB1490" s="70"/>
      <c r="AC1490" s="70"/>
      <c r="AD1490" s="70" t="s">
        <v>867</v>
      </c>
      <c r="AE1490" s="70" t="s">
        <v>5283</v>
      </c>
      <c r="AF1490" s="76" t="s">
        <v>63</v>
      </c>
      <c r="AG1490" s="65" t="s">
        <v>1210</v>
      </c>
    </row>
    <row r="1491" spans="1:33" s="78" customFormat="1" ht="50.25" customHeight="1" x14ac:dyDescent="0.25">
      <c r="A1491" s="61" t="s">
        <v>5280</v>
      </c>
      <c r="B1491" s="62">
        <v>80101708</v>
      </c>
      <c r="C1491" s="63" t="s">
        <v>5302</v>
      </c>
      <c r="D1491" s="64">
        <v>43280</v>
      </c>
      <c r="E1491" s="65" t="s">
        <v>814</v>
      </c>
      <c r="F1491" s="66" t="s">
        <v>47</v>
      </c>
      <c r="G1491" s="65" t="s">
        <v>533</v>
      </c>
      <c r="H1491" s="67">
        <v>25000000</v>
      </c>
      <c r="I1491" s="67">
        <v>25000000</v>
      </c>
      <c r="J1491" s="66" t="s">
        <v>76</v>
      </c>
      <c r="K1491" s="66" t="s">
        <v>68</v>
      </c>
      <c r="L1491" s="62" t="s">
        <v>5303</v>
      </c>
      <c r="M1491" s="62" t="s">
        <v>52</v>
      </c>
      <c r="N1491" s="68" t="s">
        <v>5304</v>
      </c>
      <c r="O1491" s="69" t="s">
        <v>5305</v>
      </c>
      <c r="P1491" s="65" t="s">
        <v>5287</v>
      </c>
      <c r="Q1491" s="65" t="s">
        <v>5288</v>
      </c>
      <c r="R1491" s="65" t="s">
        <v>5306</v>
      </c>
      <c r="S1491" s="65" t="s">
        <v>5307</v>
      </c>
      <c r="T1491" s="65" t="s">
        <v>5291</v>
      </c>
      <c r="U1491" s="70" t="s">
        <v>5308</v>
      </c>
      <c r="V1491" s="71"/>
      <c r="W1491" s="72"/>
      <c r="X1491" s="73"/>
      <c r="Y1491" s="74"/>
      <c r="Z1491" s="74"/>
      <c r="AA1491" s="75" t="str">
        <f t="shared" si="23"/>
        <v/>
      </c>
      <c r="AB1491" s="70"/>
      <c r="AC1491" s="70"/>
      <c r="AD1491" s="70"/>
      <c r="AE1491" s="70" t="s">
        <v>5309</v>
      </c>
      <c r="AF1491" s="76" t="s">
        <v>63</v>
      </c>
      <c r="AG1491" s="65" t="s">
        <v>1210</v>
      </c>
    </row>
    <row r="1492" spans="1:33" s="78" customFormat="1" ht="50.25" customHeight="1" x14ac:dyDescent="0.25">
      <c r="A1492" s="61" t="s">
        <v>5280</v>
      </c>
      <c r="B1492" s="62">
        <v>80101708</v>
      </c>
      <c r="C1492" s="63" t="s">
        <v>5310</v>
      </c>
      <c r="D1492" s="64">
        <v>43280</v>
      </c>
      <c r="E1492" s="65" t="s">
        <v>814</v>
      </c>
      <c r="F1492" s="66" t="s">
        <v>47</v>
      </c>
      <c r="G1492" s="65" t="s">
        <v>533</v>
      </c>
      <c r="H1492" s="67">
        <v>25000000</v>
      </c>
      <c r="I1492" s="67">
        <v>25000000</v>
      </c>
      <c r="J1492" s="66" t="s">
        <v>76</v>
      </c>
      <c r="K1492" s="66" t="s">
        <v>68</v>
      </c>
      <c r="L1492" s="62" t="s">
        <v>5303</v>
      </c>
      <c r="M1492" s="62" t="s">
        <v>52</v>
      </c>
      <c r="N1492" s="68" t="s">
        <v>5304</v>
      </c>
      <c r="O1492" s="69" t="s">
        <v>5305</v>
      </c>
      <c r="P1492" s="65" t="s">
        <v>5287</v>
      </c>
      <c r="Q1492" s="65" t="s">
        <v>5288</v>
      </c>
      <c r="R1492" s="65" t="s">
        <v>5306</v>
      </c>
      <c r="S1492" s="65" t="s">
        <v>5307</v>
      </c>
      <c r="T1492" s="65" t="s">
        <v>5291</v>
      </c>
      <c r="U1492" s="70" t="s">
        <v>5308</v>
      </c>
      <c r="V1492" s="71"/>
      <c r="W1492" s="72"/>
      <c r="X1492" s="73"/>
      <c r="Y1492" s="74"/>
      <c r="Z1492" s="74"/>
      <c r="AA1492" s="75" t="str">
        <f t="shared" si="23"/>
        <v/>
      </c>
      <c r="AB1492" s="70"/>
      <c r="AC1492" s="70"/>
      <c r="AD1492" s="70"/>
      <c r="AE1492" s="70" t="s">
        <v>5309</v>
      </c>
      <c r="AF1492" s="76" t="s">
        <v>63</v>
      </c>
      <c r="AG1492" s="65" t="s">
        <v>1210</v>
      </c>
    </row>
    <row r="1493" spans="1:33" s="78" customFormat="1" ht="50.25" customHeight="1" x14ac:dyDescent="0.25">
      <c r="A1493" s="61" t="s">
        <v>5280</v>
      </c>
      <c r="B1493" s="62" t="s">
        <v>5311</v>
      </c>
      <c r="C1493" s="63" t="s">
        <v>5312</v>
      </c>
      <c r="D1493" s="64">
        <v>43182</v>
      </c>
      <c r="E1493" s="65" t="s">
        <v>5009</v>
      </c>
      <c r="F1493" s="66" t="s">
        <v>67</v>
      </c>
      <c r="G1493" s="65" t="s">
        <v>241</v>
      </c>
      <c r="H1493" s="67">
        <v>110000000</v>
      </c>
      <c r="I1493" s="67">
        <v>110000000</v>
      </c>
      <c r="J1493" s="66" t="s">
        <v>76</v>
      </c>
      <c r="K1493" s="66" t="s">
        <v>68</v>
      </c>
      <c r="L1493" s="62" t="s">
        <v>5313</v>
      </c>
      <c r="M1493" s="62" t="s">
        <v>5314</v>
      </c>
      <c r="N1493" s="68" t="s">
        <v>5315</v>
      </c>
      <c r="O1493" s="69" t="s">
        <v>5316</v>
      </c>
      <c r="P1493" s="65" t="s">
        <v>5317</v>
      </c>
      <c r="Q1493" s="65" t="s">
        <v>5318</v>
      </c>
      <c r="R1493" s="65" t="s">
        <v>5319</v>
      </c>
      <c r="S1493" s="65" t="s">
        <v>5320</v>
      </c>
      <c r="T1493" s="65" t="s">
        <v>5319</v>
      </c>
      <c r="U1493" s="70" t="s">
        <v>5321</v>
      </c>
      <c r="V1493" s="71"/>
      <c r="W1493" s="72"/>
      <c r="X1493" s="73"/>
      <c r="Y1493" s="74"/>
      <c r="Z1493" s="74"/>
      <c r="AA1493" s="75" t="str">
        <f t="shared" si="23"/>
        <v/>
      </c>
      <c r="AB1493" s="70"/>
      <c r="AC1493" s="70"/>
      <c r="AD1493" s="70"/>
      <c r="AE1493" s="70" t="s">
        <v>5322</v>
      </c>
      <c r="AF1493" s="76" t="s">
        <v>63</v>
      </c>
      <c r="AG1493" s="65" t="s">
        <v>1210</v>
      </c>
    </row>
    <row r="1494" spans="1:33" s="78" customFormat="1" ht="50.25" customHeight="1" x14ac:dyDescent="0.25">
      <c r="A1494" s="61" t="s">
        <v>5280</v>
      </c>
      <c r="B1494" s="62" t="s">
        <v>5311</v>
      </c>
      <c r="C1494" s="63" t="s">
        <v>5323</v>
      </c>
      <c r="D1494" s="64">
        <v>43182</v>
      </c>
      <c r="E1494" s="65" t="s">
        <v>5009</v>
      </c>
      <c r="F1494" s="66" t="s">
        <v>67</v>
      </c>
      <c r="G1494" s="65" t="s">
        <v>533</v>
      </c>
      <c r="H1494" s="67">
        <v>5350711060</v>
      </c>
      <c r="I1494" s="67">
        <v>5350711060</v>
      </c>
      <c r="J1494" s="66" t="s">
        <v>49</v>
      </c>
      <c r="K1494" s="66" t="s">
        <v>68</v>
      </c>
      <c r="L1494" s="62" t="s">
        <v>5313</v>
      </c>
      <c r="M1494" s="62" t="s">
        <v>5314</v>
      </c>
      <c r="N1494" s="68" t="s">
        <v>5315</v>
      </c>
      <c r="O1494" s="69" t="s">
        <v>5316</v>
      </c>
      <c r="P1494" s="65" t="s">
        <v>5317</v>
      </c>
      <c r="Q1494" s="65" t="s">
        <v>5318</v>
      </c>
      <c r="R1494" s="65" t="s">
        <v>5319</v>
      </c>
      <c r="S1494" s="65" t="s">
        <v>5320</v>
      </c>
      <c r="T1494" s="65" t="s">
        <v>5319</v>
      </c>
      <c r="U1494" s="70" t="s">
        <v>5321</v>
      </c>
      <c r="V1494" s="71">
        <v>7640</v>
      </c>
      <c r="W1494" s="72">
        <v>18556</v>
      </c>
      <c r="X1494" s="73">
        <v>43031</v>
      </c>
      <c r="Y1494" s="74" t="s">
        <v>5324</v>
      </c>
      <c r="Z1494" s="74">
        <v>4600007723</v>
      </c>
      <c r="AA1494" s="75">
        <f t="shared" si="23"/>
        <v>1</v>
      </c>
      <c r="AB1494" s="70" t="s">
        <v>5325</v>
      </c>
      <c r="AC1494" s="70" t="s">
        <v>5295</v>
      </c>
      <c r="AD1494" s="70"/>
      <c r="AE1494" s="70" t="s">
        <v>5322</v>
      </c>
      <c r="AF1494" s="76" t="s">
        <v>63</v>
      </c>
      <c r="AG1494" s="65" t="s">
        <v>1210</v>
      </c>
    </row>
    <row r="1495" spans="1:33" s="78" customFormat="1" ht="50.25" customHeight="1" x14ac:dyDescent="0.25">
      <c r="A1495" s="61" t="s">
        <v>5280</v>
      </c>
      <c r="B1495" s="62">
        <v>93131703</v>
      </c>
      <c r="C1495" s="63" t="s">
        <v>5323</v>
      </c>
      <c r="D1495" s="64" t="s">
        <v>5326</v>
      </c>
      <c r="E1495" s="65" t="s">
        <v>145</v>
      </c>
      <c r="F1495" s="66" t="s">
        <v>5327</v>
      </c>
      <c r="G1495" s="65" t="s">
        <v>241</v>
      </c>
      <c r="H1495" s="67">
        <v>6499343679</v>
      </c>
      <c r="I1495" s="67">
        <v>10000202</v>
      </c>
      <c r="J1495" s="66" t="s">
        <v>49</v>
      </c>
      <c r="K1495" s="66" t="s">
        <v>68</v>
      </c>
      <c r="L1495" s="62" t="s">
        <v>5313</v>
      </c>
      <c r="M1495" s="62" t="s">
        <v>5314</v>
      </c>
      <c r="N1495" s="68" t="s">
        <v>5315</v>
      </c>
      <c r="O1495" s="69" t="s">
        <v>5316</v>
      </c>
      <c r="P1495" s="65" t="s">
        <v>5317</v>
      </c>
      <c r="Q1495" s="65" t="s">
        <v>5318</v>
      </c>
      <c r="R1495" s="65" t="s">
        <v>5319</v>
      </c>
      <c r="S1495" s="65" t="s">
        <v>5320</v>
      </c>
      <c r="T1495" s="65" t="s">
        <v>5319</v>
      </c>
      <c r="U1495" s="70" t="s">
        <v>5321</v>
      </c>
      <c r="V1495" s="71">
        <v>7640</v>
      </c>
      <c r="W1495" s="72">
        <v>18556</v>
      </c>
      <c r="X1495" s="73">
        <v>43031</v>
      </c>
      <c r="Y1495" s="74" t="s">
        <v>5324</v>
      </c>
      <c r="Z1495" s="74">
        <v>4600007723</v>
      </c>
      <c r="AA1495" s="75">
        <f t="shared" si="23"/>
        <v>1</v>
      </c>
      <c r="AB1495" s="70" t="s">
        <v>5325</v>
      </c>
      <c r="AC1495" s="70" t="s">
        <v>5295</v>
      </c>
      <c r="AD1495" s="70"/>
      <c r="AE1495" s="70" t="s">
        <v>5322</v>
      </c>
      <c r="AF1495" s="76" t="s">
        <v>63</v>
      </c>
      <c r="AG1495" s="65" t="s">
        <v>1210</v>
      </c>
    </row>
    <row r="1496" spans="1:33" s="78" customFormat="1" ht="50.25" customHeight="1" x14ac:dyDescent="0.25">
      <c r="A1496" s="61" t="s">
        <v>5280</v>
      </c>
      <c r="B1496" s="62" t="s">
        <v>5328</v>
      </c>
      <c r="C1496" s="63" t="s">
        <v>5329</v>
      </c>
      <c r="D1496" s="64">
        <v>43280</v>
      </c>
      <c r="E1496" s="65" t="s">
        <v>872</v>
      </c>
      <c r="F1496" s="66" t="s">
        <v>1126</v>
      </c>
      <c r="G1496" s="65" t="s">
        <v>241</v>
      </c>
      <c r="H1496" s="67">
        <v>529560177</v>
      </c>
      <c r="I1496" s="67">
        <v>0</v>
      </c>
      <c r="J1496" s="66" t="s">
        <v>76</v>
      </c>
      <c r="K1496" s="66" t="s">
        <v>68</v>
      </c>
      <c r="L1496" s="62" t="s">
        <v>5313</v>
      </c>
      <c r="M1496" s="62" t="s">
        <v>5314</v>
      </c>
      <c r="N1496" s="68" t="s">
        <v>5315</v>
      </c>
      <c r="O1496" s="69" t="s">
        <v>5316</v>
      </c>
      <c r="P1496" s="65" t="s">
        <v>5317</v>
      </c>
      <c r="Q1496" s="65" t="s">
        <v>5318</v>
      </c>
      <c r="R1496" s="65" t="s">
        <v>5319</v>
      </c>
      <c r="S1496" s="65" t="s">
        <v>5320</v>
      </c>
      <c r="T1496" s="65" t="s">
        <v>5319</v>
      </c>
      <c r="U1496" s="70" t="s">
        <v>5321</v>
      </c>
      <c r="V1496" s="71"/>
      <c r="W1496" s="72"/>
      <c r="X1496" s="73"/>
      <c r="Y1496" s="74"/>
      <c r="Z1496" s="74"/>
      <c r="AA1496" s="75" t="str">
        <f t="shared" si="23"/>
        <v/>
      </c>
      <c r="AB1496" s="70"/>
      <c r="AC1496" s="70"/>
      <c r="AD1496" s="70"/>
      <c r="AE1496" s="70" t="s">
        <v>5322</v>
      </c>
      <c r="AF1496" s="76" t="s">
        <v>63</v>
      </c>
      <c r="AG1496" s="65" t="s">
        <v>1210</v>
      </c>
    </row>
    <row r="1497" spans="1:33" s="78" customFormat="1" ht="50.25" customHeight="1" x14ac:dyDescent="0.25">
      <c r="A1497" s="61" t="s">
        <v>5280</v>
      </c>
      <c r="B1497" s="62">
        <v>77102004</v>
      </c>
      <c r="C1497" s="63" t="s">
        <v>5330</v>
      </c>
      <c r="D1497" s="64">
        <v>43280</v>
      </c>
      <c r="E1497" s="65" t="s">
        <v>1809</v>
      </c>
      <c r="F1497" s="66" t="s">
        <v>47</v>
      </c>
      <c r="G1497" s="65" t="s">
        <v>533</v>
      </c>
      <c r="H1497" s="67">
        <v>30400000</v>
      </c>
      <c r="I1497" s="67">
        <v>30400000</v>
      </c>
      <c r="J1497" s="66" t="s">
        <v>76</v>
      </c>
      <c r="K1497" s="66" t="s">
        <v>68</v>
      </c>
      <c r="L1497" s="62" t="s">
        <v>5331</v>
      </c>
      <c r="M1497" s="62" t="s">
        <v>52</v>
      </c>
      <c r="N1497" s="68" t="s">
        <v>5332</v>
      </c>
      <c r="O1497" s="69" t="s">
        <v>5333</v>
      </c>
      <c r="P1497" s="65" t="s">
        <v>5287</v>
      </c>
      <c r="Q1497" s="65" t="s">
        <v>5288</v>
      </c>
      <c r="R1497" s="65" t="s">
        <v>5334</v>
      </c>
      <c r="S1497" s="65" t="s">
        <v>5335</v>
      </c>
      <c r="T1497" s="65" t="s">
        <v>5291</v>
      </c>
      <c r="U1497" s="70" t="s">
        <v>5336</v>
      </c>
      <c r="V1497" s="71"/>
      <c r="W1497" s="72"/>
      <c r="X1497" s="73"/>
      <c r="Y1497" s="74"/>
      <c r="Z1497" s="74"/>
      <c r="AA1497" s="75" t="str">
        <f t="shared" si="23"/>
        <v/>
      </c>
      <c r="AB1497" s="70"/>
      <c r="AC1497" s="70"/>
      <c r="AD1497" s="70"/>
      <c r="AE1497" s="70" t="s">
        <v>5337</v>
      </c>
      <c r="AF1497" s="76" t="s">
        <v>63</v>
      </c>
      <c r="AG1497" s="65" t="s">
        <v>1210</v>
      </c>
    </row>
    <row r="1498" spans="1:33" s="78" customFormat="1" ht="50.25" customHeight="1" x14ac:dyDescent="0.25">
      <c r="A1498" s="61" t="s">
        <v>5280</v>
      </c>
      <c r="B1498" s="62">
        <v>76121901</v>
      </c>
      <c r="C1498" s="63" t="s">
        <v>5338</v>
      </c>
      <c r="D1498" s="64">
        <v>43159</v>
      </c>
      <c r="E1498" s="65" t="s">
        <v>145</v>
      </c>
      <c r="F1498" s="66" t="s">
        <v>75</v>
      </c>
      <c r="G1498" s="65" t="s">
        <v>533</v>
      </c>
      <c r="H1498" s="67">
        <v>30540363</v>
      </c>
      <c r="I1498" s="67">
        <v>30540363</v>
      </c>
      <c r="J1498" s="66" t="s">
        <v>76</v>
      </c>
      <c r="K1498" s="66" t="s">
        <v>68</v>
      </c>
      <c r="L1498" s="62" t="s">
        <v>5331</v>
      </c>
      <c r="M1498" s="62" t="s">
        <v>52</v>
      </c>
      <c r="N1498" s="68" t="s">
        <v>5332</v>
      </c>
      <c r="O1498" s="69" t="s">
        <v>5333</v>
      </c>
      <c r="P1498" s="65" t="s">
        <v>5287</v>
      </c>
      <c r="Q1498" s="65" t="s">
        <v>5288</v>
      </c>
      <c r="R1498" s="65" t="s">
        <v>5334</v>
      </c>
      <c r="S1498" s="65" t="s">
        <v>5335</v>
      </c>
      <c r="T1498" s="65" t="s">
        <v>5291</v>
      </c>
      <c r="U1498" s="70" t="s">
        <v>5336</v>
      </c>
      <c r="V1498" s="71"/>
      <c r="W1498" s="72"/>
      <c r="X1498" s="73"/>
      <c r="Y1498" s="74"/>
      <c r="Z1498" s="74"/>
      <c r="AA1498" s="75" t="str">
        <f t="shared" si="23"/>
        <v/>
      </c>
      <c r="AB1498" s="70"/>
      <c r="AC1498" s="70"/>
      <c r="AD1498" s="70"/>
      <c r="AE1498" s="70" t="s">
        <v>5337</v>
      </c>
      <c r="AF1498" s="76" t="s">
        <v>63</v>
      </c>
      <c r="AG1498" s="65" t="s">
        <v>1210</v>
      </c>
    </row>
    <row r="1499" spans="1:33" s="78" customFormat="1" ht="50.25" customHeight="1" x14ac:dyDescent="0.25">
      <c r="A1499" s="61" t="s">
        <v>5280</v>
      </c>
      <c r="B1499" s="62" t="s">
        <v>5339</v>
      </c>
      <c r="C1499" s="63" t="s">
        <v>5340</v>
      </c>
      <c r="D1499" s="64">
        <v>43182</v>
      </c>
      <c r="E1499" s="65" t="s">
        <v>231</v>
      </c>
      <c r="F1499" s="66" t="s">
        <v>220</v>
      </c>
      <c r="G1499" s="65" t="s">
        <v>533</v>
      </c>
      <c r="H1499" s="67">
        <v>200000000</v>
      </c>
      <c r="I1499" s="67">
        <v>200000000</v>
      </c>
      <c r="J1499" s="66" t="s">
        <v>76</v>
      </c>
      <c r="K1499" s="66" t="s">
        <v>68</v>
      </c>
      <c r="L1499" s="62" t="s">
        <v>5341</v>
      </c>
      <c r="M1499" s="62" t="s">
        <v>52</v>
      </c>
      <c r="N1499" s="68" t="s">
        <v>5342</v>
      </c>
      <c r="O1499" s="69" t="s">
        <v>5343</v>
      </c>
      <c r="P1499" s="65" t="s">
        <v>5287</v>
      </c>
      <c r="Q1499" s="65" t="s">
        <v>5288</v>
      </c>
      <c r="R1499" s="65" t="s">
        <v>5344</v>
      </c>
      <c r="S1499" s="65" t="s">
        <v>5345</v>
      </c>
      <c r="T1499" s="65" t="s">
        <v>5291</v>
      </c>
      <c r="U1499" s="70" t="s">
        <v>5346</v>
      </c>
      <c r="V1499" s="71"/>
      <c r="W1499" s="72"/>
      <c r="X1499" s="73"/>
      <c r="Y1499" s="74"/>
      <c r="Z1499" s="74"/>
      <c r="AA1499" s="75" t="str">
        <f t="shared" si="23"/>
        <v/>
      </c>
      <c r="AB1499" s="70"/>
      <c r="AC1499" s="70"/>
      <c r="AD1499" s="70"/>
      <c r="AE1499" s="70" t="s">
        <v>5341</v>
      </c>
      <c r="AF1499" s="76" t="s">
        <v>63</v>
      </c>
      <c r="AG1499" s="65" t="s">
        <v>1210</v>
      </c>
    </row>
    <row r="1500" spans="1:33" s="78" customFormat="1" ht="50.25" customHeight="1" x14ac:dyDescent="0.25">
      <c r="A1500" s="61" t="s">
        <v>5280</v>
      </c>
      <c r="B1500" s="62">
        <v>85111509</v>
      </c>
      <c r="C1500" s="63" t="s">
        <v>5347</v>
      </c>
      <c r="D1500" s="64">
        <v>43182</v>
      </c>
      <c r="E1500" s="65" t="s">
        <v>231</v>
      </c>
      <c r="F1500" s="66" t="s">
        <v>220</v>
      </c>
      <c r="G1500" s="65" t="s">
        <v>241</v>
      </c>
      <c r="H1500" s="67">
        <v>500000000</v>
      </c>
      <c r="I1500" s="67">
        <v>500000000</v>
      </c>
      <c r="J1500" s="66" t="s">
        <v>76</v>
      </c>
      <c r="K1500" s="66" t="s">
        <v>68</v>
      </c>
      <c r="L1500" s="62" t="s">
        <v>5341</v>
      </c>
      <c r="M1500" s="62" t="s">
        <v>52</v>
      </c>
      <c r="N1500" s="68" t="s">
        <v>5342</v>
      </c>
      <c r="O1500" s="69" t="s">
        <v>5343</v>
      </c>
      <c r="P1500" s="65" t="s">
        <v>5287</v>
      </c>
      <c r="Q1500" s="65" t="s">
        <v>5288</v>
      </c>
      <c r="R1500" s="65" t="s">
        <v>5344</v>
      </c>
      <c r="S1500" s="65" t="s">
        <v>5345</v>
      </c>
      <c r="T1500" s="65" t="s">
        <v>5291</v>
      </c>
      <c r="U1500" s="70" t="s">
        <v>5348</v>
      </c>
      <c r="V1500" s="71"/>
      <c r="W1500" s="72"/>
      <c r="X1500" s="73"/>
      <c r="Y1500" s="74"/>
      <c r="Z1500" s="74"/>
      <c r="AA1500" s="75" t="str">
        <f t="shared" si="23"/>
        <v/>
      </c>
      <c r="AB1500" s="70"/>
      <c r="AC1500" s="70"/>
      <c r="AD1500" s="70"/>
      <c r="AE1500" s="70" t="s">
        <v>5341</v>
      </c>
      <c r="AF1500" s="76" t="s">
        <v>63</v>
      </c>
      <c r="AG1500" s="65" t="s">
        <v>1210</v>
      </c>
    </row>
    <row r="1501" spans="1:33" s="78" customFormat="1" ht="50.25" customHeight="1" x14ac:dyDescent="0.25">
      <c r="A1501" s="61" t="s">
        <v>5280</v>
      </c>
      <c r="B1501" s="62">
        <v>85111509</v>
      </c>
      <c r="C1501" s="63" t="s">
        <v>5349</v>
      </c>
      <c r="D1501" s="64">
        <v>43280</v>
      </c>
      <c r="E1501" s="65" t="s">
        <v>74</v>
      </c>
      <c r="F1501" s="66" t="s">
        <v>97</v>
      </c>
      <c r="G1501" s="65" t="s">
        <v>533</v>
      </c>
      <c r="H1501" s="67">
        <v>36394000</v>
      </c>
      <c r="I1501" s="67">
        <v>36394000</v>
      </c>
      <c r="J1501" s="66" t="s">
        <v>76</v>
      </c>
      <c r="K1501" s="66" t="s">
        <v>68</v>
      </c>
      <c r="L1501" s="62" t="s">
        <v>5341</v>
      </c>
      <c r="M1501" s="62" t="s">
        <v>52</v>
      </c>
      <c r="N1501" s="68" t="s">
        <v>5342</v>
      </c>
      <c r="O1501" s="69" t="s">
        <v>5343</v>
      </c>
      <c r="P1501" s="65" t="s">
        <v>5287</v>
      </c>
      <c r="Q1501" s="65" t="s">
        <v>5288</v>
      </c>
      <c r="R1501" s="65" t="s">
        <v>5344</v>
      </c>
      <c r="S1501" s="65" t="s">
        <v>5345</v>
      </c>
      <c r="T1501" s="65" t="s">
        <v>5291</v>
      </c>
      <c r="U1501" s="70" t="s">
        <v>5350</v>
      </c>
      <c r="V1501" s="71"/>
      <c r="W1501" s="72"/>
      <c r="X1501" s="73"/>
      <c r="Y1501" s="74"/>
      <c r="Z1501" s="74"/>
      <c r="AA1501" s="75" t="str">
        <f t="shared" si="23"/>
        <v/>
      </c>
      <c r="AB1501" s="70"/>
      <c r="AC1501" s="70"/>
      <c r="AD1501" s="70"/>
      <c r="AE1501" s="70" t="s">
        <v>5341</v>
      </c>
      <c r="AF1501" s="76" t="s">
        <v>63</v>
      </c>
      <c r="AG1501" s="65" t="s">
        <v>1210</v>
      </c>
    </row>
    <row r="1502" spans="1:33" s="78" customFormat="1" ht="50.25" customHeight="1" x14ac:dyDescent="0.25">
      <c r="A1502" s="61" t="s">
        <v>5280</v>
      </c>
      <c r="B1502" s="62" t="s">
        <v>5351</v>
      </c>
      <c r="C1502" s="63" t="s">
        <v>5352</v>
      </c>
      <c r="D1502" s="64" t="s">
        <v>5353</v>
      </c>
      <c r="E1502" s="65" t="s">
        <v>231</v>
      </c>
      <c r="F1502" s="66" t="s">
        <v>97</v>
      </c>
      <c r="G1502" s="65" t="s">
        <v>241</v>
      </c>
      <c r="H1502" s="67">
        <v>5500000000</v>
      </c>
      <c r="I1502" s="67">
        <v>3500000000</v>
      </c>
      <c r="J1502" s="66" t="s">
        <v>49</v>
      </c>
      <c r="K1502" s="66" t="s">
        <v>50</v>
      </c>
      <c r="L1502" s="62" t="s">
        <v>5354</v>
      </c>
      <c r="M1502" s="62" t="s">
        <v>259</v>
      </c>
      <c r="N1502" s="68" t="s">
        <v>5355</v>
      </c>
      <c r="O1502" s="69" t="s">
        <v>5356</v>
      </c>
      <c r="P1502" s="65" t="s">
        <v>5287</v>
      </c>
      <c r="Q1502" s="65" t="s">
        <v>5288</v>
      </c>
      <c r="R1502" s="65" t="s">
        <v>5357</v>
      </c>
      <c r="S1502" s="65" t="s">
        <v>5358</v>
      </c>
      <c r="T1502" s="65" t="s">
        <v>5291</v>
      </c>
      <c r="U1502" s="70" t="s">
        <v>5359</v>
      </c>
      <c r="V1502" s="71">
        <v>7737</v>
      </c>
      <c r="W1502" s="72">
        <v>19233</v>
      </c>
      <c r="X1502" s="73">
        <v>43045</v>
      </c>
      <c r="Y1502" s="74" t="s">
        <v>5360</v>
      </c>
      <c r="Z1502" s="74">
        <v>4600007890</v>
      </c>
      <c r="AA1502" s="75">
        <f t="shared" si="23"/>
        <v>1</v>
      </c>
      <c r="AB1502" s="70" t="s">
        <v>5361</v>
      </c>
      <c r="AC1502" s="70" t="s">
        <v>5295</v>
      </c>
      <c r="AD1502" s="70"/>
      <c r="AE1502" s="70" t="s">
        <v>5362</v>
      </c>
      <c r="AF1502" s="76" t="s">
        <v>63</v>
      </c>
      <c r="AG1502" s="65" t="s">
        <v>1210</v>
      </c>
    </row>
    <row r="1503" spans="1:33" s="78" customFormat="1" ht="50.25" customHeight="1" x14ac:dyDescent="0.25">
      <c r="A1503" s="61" t="s">
        <v>5280</v>
      </c>
      <c r="B1503" s="62" t="s">
        <v>5351</v>
      </c>
      <c r="C1503" s="63" t="s">
        <v>5352</v>
      </c>
      <c r="D1503" s="64">
        <v>43220</v>
      </c>
      <c r="E1503" s="65" t="s">
        <v>855</v>
      </c>
      <c r="F1503" s="66" t="s">
        <v>97</v>
      </c>
      <c r="G1503" s="65" t="s">
        <v>241</v>
      </c>
      <c r="H1503" s="67">
        <v>5337942000</v>
      </c>
      <c r="I1503" s="67">
        <v>337942000</v>
      </c>
      <c r="J1503" s="66" t="s">
        <v>49</v>
      </c>
      <c r="K1503" s="66" t="s">
        <v>68</v>
      </c>
      <c r="L1503" s="62" t="s">
        <v>5354</v>
      </c>
      <c r="M1503" s="62" t="s">
        <v>259</v>
      </c>
      <c r="N1503" s="68" t="s">
        <v>5355</v>
      </c>
      <c r="O1503" s="69" t="s">
        <v>5356</v>
      </c>
      <c r="P1503" s="65" t="s">
        <v>5287</v>
      </c>
      <c r="Q1503" s="65" t="s">
        <v>5288</v>
      </c>
      <c r="R1503" s="65" t="s">
        <v>5357</v>
      </c>
      <c r="S1503" s="65" t="s">
        <v>5358</v>
      </c>
      <c r="T1503" s="65" t="s">
        <v>5291</v>
      </c>
      <c r="U1503" s="70" t="s">
        <v>5359</v>
      </c>
      <c r="V1503" s="71"/>
      <c r="W1503" s="72"/>
      <c r="X1503" s="73"/>
      <c r="Y1503" s="74"/>
      <c r="Z1503" s="74"/>
      <c r="AA1503" s="75" t="str">
        <f t="shared" si="23"/>
        <v/>
      </c>
      <c r="AB1503" s="70"/>
      <c r="AC1503" s="70"/>
      <c r="AD1503" s="70"/>
      <c r="AE1503" s="70" t="s">
        <v>5362</v>
      </c>
      <c r="AF1503" s="76" t="s">
        <v>63</v>
      </c>
      <c r="AG1503" s="65" t="s">
        <v>1210</v>
      </c>
    </row>
    <row r="1504" spans="1:33" s="78" customFormat="1" ht="50.25" customHeight="1" x14ac:dyDescent="0.25">
      <c r="A1504" s="61" t="s">
        <v>5280</v>
      </c>
      <c r="B1504" s="62" t="s">
        <v>5363</v>
      </c>
      <c r="C1504" s="63" t="s">
        <v>5364</v>
      </c>
      <c r="D1504" s="64">
        <v>43182</v>
      </c>
      <c r="E1504" s="65" t="s">
        <v>852</v>
      </c>
      <c r="F1504" s="66" t="s">
        <v>75</v>
      </c>
      <c r="G1504" s="65" t="s">
        <v>241</v>
      </c>
      <c r="H1504" s="67">
        <v>60000000</v>
      </c>
      <c r="I1504" s="67">
        <v>60000000</v>
      </c>
      <c r="J1504" s="66" t="s">
        <v>76</v>
      </c>
      <c r="K1504" s="66" t="s">
        <v>68</v>
      </c>
      <c r="L1504" s="62" t="s">
        <v>5354</v>
      </c>
      <c r="M1504" s="62" t="s">
        <v>259</v>
      </c>
      <c r="N1504" s="68" t="s">
        <v>5355</v>
      </c>
      <c r="O1504" s="69" t="s">
        <v>5356</v>
      </c>
      <c r="P1504" s="65" t="s">
        <v>5287</v>
      </c>
      <c r="Q1504" s="65" t="s">
        <v>5288</v>
      </c>
      <c r="R1504" s="65" t="s">
        <v>5357</v>
      </c>
      <c r="S1504" s="65" t="s">
        <v>5358</v>
      </c>
      <c r="T1504" s="65" t="s">
        <v>5291</v>
      </c>
      <c r="U1504" s="70" t="s">
        <v>5365</v>
      </c>
      <c r="V1504" s="71"/>
      <c r="W1504" s="72"/>
      <c r="X1504" s="73"/>
      <c r="Y1504" s="74"/>
      <c r="Z1504" s="74"/>
      <c r="AA1504" s="75" t="str">
        <f t="shared" si="23"/>
        <v/>
      </c>
      <c r="AB1504" s="70"/>
      <c r="AC1504" s="70"/>
      <c r="AD1504" s="70"/>
      <c r="AE1504" s="70" t="s">
        <v>5362</v>
      </c>
      <c r="AF1504" s="76" t="s">
        <v>63</v>
      </c>
      <c r="AG1504" s="65" t="s">
        <v>1210</v>
      </c>
    </row>
    <row r="1505" spans="1:33" s="78" customFormat="1" ht="50.25" customHeight="1" x14ac:dyDescent="0.25">
      <c r="A1505" s="61" t="s">
        <v>5280</v>
      </c>
      <c r="B1505" s="62" t="s">
        <v>5366</v>
      </c>
      <c r="C1505" s="63" t="s">
        <v>5367</v>
      </c>
      <c r="D1505" s="64">
        <v>43159</v>
      </c>
      <c r="E1505" s="65" t="s">
        <v>145</v>
      </c>
      <c r="F1505" s="66" t="s">
        <v>75</v>
      </c>
      <c r="G1505" s="65" t="s">
        <v>533</v>
      </c>
      <c r="H1505" s="67">
        <v>76000000</v>
      </c>
      <c r="I1505" s="67">
        <v>76000000</v>
      </c>
      <c r="J1505" s="66" t="s">
        <v>76</v>
      </c>
      <c r="K1505" s="66" t="s">
        <v>68</v>
      </c>
      <c r="L1505" s="62" t="s">
        <v>5354</v>
      </c>
      <c r="M1505" s="62" t="s">
        <v>259</v>
      </c>
      <c r="N1505" s="68" t="s">
        <v>5355</v>
      </c>
      <c r="O1505" s="69" t="s">
        <v>5356</v>
      </c>
      <c r="P1505" s="65" t="s">
        <v>5287</v>
      </c>
      <c r="Q1505" s="65" t="s">
        <v>5288</v>
      </c>
      <c r="R1505" s="65" t="s">
        <v>5357</v>
      </c>
      <c r="S1505" s="65" t="s">
        <v>5358</v>
      </c>
      <c r="T1505" s="65" t="s">
        <v>5291</v>
      </c>
      <c r="U1505" s="70" t="s">
        <v>5359</v>
      </c>
      <c r="V1505" s="71"/>
      <c r="W1505" s="72"/>
      <c r="X1505" s="73"/>
      <c r="Y1505" s="74"/>
      <c r="Z1505" s="74"/>
      <c r="AA1505" s="75" t="str">
        <f t="shared" si="23"/>
        <v/>
      </c>
      <c r="AB1505" s="70"/>
      <c r="AC1505" s="70"/>
      <c r="AD1505" s="70"/>
      <c r="AE1505" s="70" t="s">
        <v>5354</v>
      </c>
      <c r="AF1505" s="76" t="s">
        <v>63</v>
      </c>
      <c r="AG1505" s="65" t="s">
        <v>1210</v>
      </c>
    </row>
    <row r="1506" spans="1:33" s="78" customFormat="1" ht="50.25" customHeight="1" x14ac:dyDescent="0.25">
      <c r="A1506" s="61" t="s">
        <v>5280</v>
      </c>
      <c r="B1506" s="62">
        <v>55121802</v>
      </c>
      <c r="C1506" s="63" t="s">
        <v>5368</v>
      </c>
      <c r="D1506" s="64">
        <v>43182</v>
      </c>
      <c r="E1506" s="65" t="s">
        <v>5009</v>
      </c>
      <c r="F1506" s="66" t="s">
        <v>75</v>
      </c>
      <c r="G1506" s="65" t="s">
        <v>241</v>
      </c>
      <c r="H1506" s="67">
        <v>18394000</v>
      </c>
      <c r="I1506" s="67">
        <v>18394000</v>
      </c>
      <c r="J1506" s="66" t="s">
        <v>76</v>
      </c>
      <c r="K1506" s="66" t="s">
        <v>68</v>
      </c>
      <c r="L1506" s="62" t="s">
        <v>5369</v>
      </c>
      <c r="M1506" s="62" t="s">
        <v>5370</v>
      </c>
      <c r="N1506" s="68" t="s">
        <v>5371</v>
      </c>
      <c r="O1506" s="69" t="s">
        <v>5372</v>
      </c>
      <c r="P1506" s="65" t="s">
        <v>5287</v>
      </c>
      <c r="Q1506" s="65" t="s">
        <v>5288</v>
      </c>
      <c r="R1506" s="65" t="s">
        <v>5373</v>
      </c>
      <c r="S1506" s="65" t="s">
        <v>5374</v>
      </c>
      <c r="T1506" s="65" t="s">
        <v>5291</v>
      </c>
      <c r="U1506" s="70" t="s">
        <v>5375</v>
      </c>
      <c r="V1506" s="71"/>
      <c r="W1506" s="72"/>
      <c r="X1506" s="73"/>
      <c r="Y1506" s="74"/>
      <c r="Z1506" s="74"/>
      <c r="AA1506" s="75" t="str">
        <f t="shared" si="23"/>
        <v/>
      </c>
      <c r="AB1506" s="70"/>
      <c r="AC1506" s="70"/>
      <c r="AD1506" s="70"/>
      <c r="AE1506" s="70" t="s">
        <v>5376</v>
      </c>
      <c r="AF1506" s="76" t="s">
        <v>63</v>
      </c>
      <c r="AG1506" s="65" t="s">
        <v>1210</v>
      </c>
    </row>
    <row r="1507" spans="1:33" s="78" customFormat="1" ht="50.25" customHeight="1" x14ac:dyDescent="0.25">
      <c r="A1507" s="61" t="s">
        <v>5280</v>
      </c>
      <c r="B1507" s="62" t="s">
        <v>5377</v>
      </c>
      <c r="C1507" s="63" t="s">
        <v>5378</v>
      </c>
      <c r="D1507" s="64">
        <v>43280</v>
      </c>
      <c r="E1507" s="65" t="s">
        <v>74</v>
      </c>
      <c r="F1507" s="66" t="s">
        <v>97</v>
      </c>
      <c r="G1507" s="65" t="s">
        <v>241</v>
      </c>
      <c r="H1507" s="67">
        <v>58096000</v>
      </c>
      <c r="I1507" s="67">
        <v>58096000</v>
      </c>
      <c r="J1507" s="66" t="s">
        <v>76</v>
      </c>
      <c r="K1507" s="66" t="s">
        <v>68</v>
      </c>
      <c r="L1507" s="62" t="s">
        <v>5369</v>
      </c>
      <c r="M1507" s="62" t="s">
        <v>5370</v>
      </c>
      <c r="N1507" s="68" t="s">
        <v>5371</v>
      </c>
      <c r="O1507" s="69" t="s">
        <v>5372</v>
      </c>
      <c r="P1507" s="65" t="s">
        <v>5287</v>
      </c>
      <c r="Q1507" s="65" t="s">
        <v>5288</v>
      </c>
      <c r="R1507" s="65" t="s">
        <v>5373</v>
      </c>
      <c r="S1507" s="65" t="s">
        <v>5374</v>
      </c>
      <c r="T1507" s="65" t="s">
        <v>5291</v>
      </c>
      <c r="U1507" s="70" t="s">
        <v>5379</v>
      </c>
      <c r="V1507" s="71"/>
      <c r="W1507" s="72"/>
      <c r="X1507" s="73"/>
      <c r="Y1507" s="74"/>
      <c r="Z1507" s="74"/>
      <c r="AA1507" s="75" t="str">
        <f t="shared" si="23"/>
        <v/>
      </c>
      <c r="AB1507" s="70"/>
      <c r="AC1507" s="70"/>
      <c r="AD1507" s="70"/>
      <c r="AE1507" s="70" t="s">
        <v>5376</v>
      </c>
      <c r="AF1507" s="76" t="s">
        <v>63</v>
      </c>
      <c r="AG1507" s="65" t="s">
        <v>1210</v>
      </c>
    </row>
    <row r="1508" spans="1:33" s="78" customFormat="1" ht="50.25" customHeight="1" x14ac:dyDescent="0.25">
      <c r="A1508" s="61" t="s">
        <v>5280</v>
      </c>
      <c r="B1508" s="62">
        <v>83101503</v>
      </c>
      <c r="C1508" s="63" t="s">
        <v>5380</v>
      </c>
      <c r="D1508" s="64" t="s">
        <v>5353</v>
      </c>
      <c r="E1508" s="65" t="s">
        <v>5005</v>
      </c>
      <c r="F1508" s="66" t="s">
        <v>47</v>
      </c>
      <c r="G1508" s="65" t="s">
        <v>533</v>
      </c>
      <c r="H1508" s="67">
        <v>1076266647</v>
      </c>
      <c r="I1508" s="67">
        <v>876271135</v>
      </c>
      <c r="J1508" s="66" t="s">
        <v>49</v>
      </c>
      <c r="K1508" s="66" t="s">
        <v>68</v>
      </c>
      <c r="L1508" s="62" t="s">
        <v>5381</v>
      </c>
      <c r="M1508" s="62" t="s">
        <v>52</v>
      </c>
      <c r="N1508" s="68" t="s">
        <v>5382</v>
      </c>
      <c r="O1508" s="69" t="s">
        <v>5383</v>
      </c>
      <c r="P1508" s="65" t="s">
        <v>5287</v>
      </c>
      <c r="Q1508" s="65" t="s">
        <v>5288</v>
      </c>
      <c r="R1508" s="65" t="s">
        <v>5384</v>
      </c>
      <c r="S1508" s="65" t="s">
        <v>5385</v>
      </c>
      <c r="T1508" s="65" t="s">
        <v>5291</v>
      </c>
      <c r="U1508" s="70" t="s">
        <v>5386</v>
      </c>
      <c r="V1508" s="71">
        <v>7725</v>
      </c>
      <c r="W1508" s="72">
        <v>19131</v>
      </c>
      <c r="X1508" s="73">
        <v>43038</v>
      </c>
      <c r="Y1508" s="74" t="s">
        <v>5387</v>
      </c>
      <c r="Z1508" s="74">
        <v>4600007911</v>
      </c>
      <c r="AA1508" s="75">
        <f t="shared" si="23"/>
        <v>1</v>
      </c>
      <c r="AB1508" s="70" t="s">
        <v>310</v>
      </c>
      <c r="AC1508" s="70" t="s">
        <v>5295</v>
      </c>
      <c r="AD1508" s="70">
        <v>1</v>
      </c>
      <c r="AE1508" s="70" t="s">
        <v>5381</v>
      </c>
      <c r="AF1508" s="76" t="s">
        <v>63</v>
      </c>
      <c r="AG1508" s="65" t="s">
        <v>1210</v>
      </c>
    </row>
    <row r="1509" spans="1:33" s="78" customFormat="1" ht="50.25" customHeight="1" x14ac:dyDescent="0.25">
      <c r="A1509" s="61" t="s">
        <v>5280</v>
      </c>
      <c r="B1509" s="62">
        <v>83101503</v>
      </c>
      <c r="C1509" s="63" t="s">
        <v>5380</v>
      </c>
      <c r="D1509" s="64">
        <v>43280</v>
      </c>
      <c r="E1509" s="65" t="s">
        <v>5005</v>
      </c>
      <c r="F1509" s="66" t="s">
        <v>47</v>
      </c>
      <c r="G1509" s="65" t="s">
        <v>533</v>
      </c>
      <c r="H1509" s="67">
        <v>293000000</v>
      </c>
      <c r="I1509" s="67">
        <v>60000000</v>
      </c>
      <c r="J1509" s="66" t="s">
        <v>49</v>
      </c>
      <c r="K1509" s="66" t="s">
        <v>68</v>
      </c>
      <c r="L1509" s="62" t="s">
        <v>5381</v>
      </c>
      <c r="M1509" s="62" t="s">
        <v>52</v>
      </c>
      <c r="N1509" s="68" t="s">
        <v>5382</v>
      </c>
      <c r="O1509" s="69" t="s">
        <v>5383</v>
      </c>
      <c r="P1509" s="65" t="s">
        <v>5287</v>
      </c>
      <c r="Q1509" s="65" t="s">
        <v>5288</v>
      </c>
      <c r="R1509" s="65" t="s">
        <v>5384</v>
      </c>
      <c r="S1509" s="65" t="s">
        <v>5385</v>
      </c>
      <c r="T1509" s="65" t="s">
        <v>5291</v>
      </c>
      <c r="U1509" s="70" t="s">
        <v>5386</v>
      </c>
      <c r="V1509" s="71"/>
      <c r="W1509" s="72"/>
      <c r="X1509" s="73"/>
      <c r="Y1509" s="74"/>
      <c r="Z1509" s="74"/>
      <c r="AA1509" s="75" t="str">
        <f t="shared" si="23"/>
        <v/>
      </c>
      <c r="AB1509" s="70"/>
      <c r="AC1509" s="70"/>
      <c r="AD1509" s="70" t="s">
        <v>867</v>
      </c>
      <c r="AE1509" s="70" t="s">
        <v>5381</v>
      </c>
      <c r="AF1509" s="76" t="s">
        <v>63</v>
      </c>
      <c r="AG1509" s="65" t="s">
        <v>1210</v>
      </c>
    </row>
    <row r="1510" spans="1:33" s="78" customFormat="1" ht="50.25" customHeight="1" x14ac:dyDescent="0.25">
      <c r="A1510" s="61" t="s">
        <v>5280</v>
      </c>
      <c r="B1510" s="62">
        <v>86111604</v>
      </c>
      <c r="C1510" s="63" t="s">
        <v>5388</v>
      </c>
      <c r="D1510" s="64">
        <v>43182</v>
      </c>
      <c r="E1510" s="65" t="s">
        <v>5009</v>
      </c>
      <c r="F1510" s="66" t="s">
        <v>220</v>
      </c>
      <c r="G1510" s="65" t="s">
        <v>533</v>
      </c>
      <c r="H1510" s="67">
        <v>130000000</v>
      </c>
      <c r="I1510" s="67">
        <v>130000000</v>
      </c>
      <c r="J1510" s="66" t="s">
        <v>76</v>
      </c>
      <c r="K1510" s="66" t="s">
        <v>68</v>
      </c>
      <c r="L1510" s="62" t="s">
        <v>5381</v>
      </c>
      <c r="M1510" s="62" t="s">
        <v>52</v>
      </c>
      <c r="N1510" s="68" t="s">
        <v>5389</v>
      </c>
      <c r="O1510" s="69" t="s">
        <v>5383</v>
      </c>
      <c r="P1510" s="65" t="s">
        <v>5287</v>
      </c>
      <c r="Q1510" s="65" t="s">
        <v>5288</v>
      </c>
      <c r="R1510" s="65" t="s">
        <v>5384</v>
      </c>
      <c r="S1510" s="65" t="s">
        <v>5385</v>
      </c>
      <c r="T1510" s="65" t="s">
        <v>5291</v>
      </c>
      <c r="U1510" s="70" t="s">
        <v>5386</v>
      </c>
      <c r="V1510" s="71"/>
      <c r="W1510" s="72"/>
      <c r="X1510" s="73"/>
      <c r="Y1510" s="74"/>
      <c r="Z1510" s="74"/>
      <c r="AA1510" s="75" t="str">
        <f t="shared" si="23"/>
        <v/>
      </c>
      <c r="AB1510" s="70"/>
      <c r="AC1510" s="70"/>
      <c r="AD1510" s="70" t="s">
        <v>867</v>
      </c>
      <c r="AE1510" s="70" t="s">
        <v>5381</v>
      </c>
      <c r="AF1510" s="76" t="s">
        <v>63</v>
      </c>
      <c r="AG1510" s="65" t="s">
        <v>1210</v>
      </c>
    </row>
    <row r="1511" spans="1:33" s="78" customFormat="1" ht="50.25" customHeight="1" x14ac:dyDescent="0.25">
      <c r="A1511" s="61" t="s">
        <v>5280</v>
      </c>
      <c r="B1511" s="62" t="s">
        <v>5390</v>
      </c>
      <c r="C1511" s="63" t="s">
        <v>5391</v>
      </c>
      <c r="D1511" s="64">
        <v>43251</v>
      </c>
      <c r="E1511" s="65" t="s">
        <v>814</v>
      </c>
      <c r="F1511" s="66" t="s">
        <v>67</v>
      </c>
      <c r="G1511" s="65" t="s">
        <v>533</v>
      </c>
      <c r="H1511" s="67">
        <v>415000000</v>
      </c>
      <c r="I1511" s="67">
        <v>0</v>
      </c>
      <c r="J1511" s="66" t="s">
        <v>76</v>
      </c>
      <c r="K1511" s="66" t="s">
        <v>68</v>
      </c>
      <c r="L1511" s="62" t="s">
        <v>5381</v>
      </c>
      <c r="M1511" s="62" t="s">
        <v>52</v>
      </c>
      <c r="N1511" s="68" t="s">
        <v>5392</v>
      </c>
      <c r="O1511" s="69" t="s">
        <v>5383</v>
      </c>
      <c r="P1511" s="65" t="s">
        <v>5287</v>
      </c>
      <c r="Q1511" s="65" t="s">
        <v>5288</v>
      </c>
      <c r="R1511" s="65" t="s">
        <v>5384</v>
      </c>
      <c r="S1511" s="65" t="s">
        <v>5393</v>
      </c>
      <c r="T1511" s="65" t="s">
        <v>5291</v>
      </c>
      <c r="U1511" s="70" t="s">
        <v>5386</v>
      </c>
      <c r="V1511" s="71"/>
      <c r="W1511" s="72"/>
      <c r="X1511" s="73"/>
      <c r="Y1511" s="74"/>
      <c r="Z1511" s="74"/>
      <c r="AA1511" s="75" t="str">
        <f t="shared" si="23"/>
        <v/>
      </c>
      <c r="AB1511" s="70"/>
      <c r="AC1511" s="70"/>
      <c r="AD1511" s="70"/>
      <c r="AE1511" s="70" t="s">
        <v>5381</v>
      </c>
      <c r="AF1511" s="76" t="s">
        <v>63</v>
      </c>
      <c r="AG1511" s="65" t="s">
        <v>1210</v>
      </c>
    </row>
    <row r="1512" spans="1:33" s="78" customFormat="1" ht="50.25" customHeight="1" x14ac:dyDescent="0.25">
      <c r="A1512" s="61" t="s">
        <v>5280</v>
      </c>
      <c r="B1512" s="62">
        <v>41121807</v>
      </c>
      <c r="C1512" s="63" t="s">
        <v>5394</v>
      </c>
      <c r="D1512" s="64">
        <v>43269</v>
      </c>
      <c r="E1512" s="65" t="s">
        <v>74</v>
      </c>
      <c r="F1512" s="66" t="s">
        <v>5395</v>
      </c>
      <c r="G1512" s="65" t="s">
        <v>533</v>
      </c>
      <c r="H1512" s="67">
        <v>135000000</v>
      </c>
      <c r="I1512" s="67">
        <v>0</v>
      </c>
      <c r="J1512" s="66" t="s">
        <v>76</v>
      </c>
      <c r="K1512" s="66" t="s">
        <v>68</v>
      </c>
      <c r="L1512" s="62" t="s">
        <v>5381</v>
      </c>
      <c r="M1512" s="62" t="s">
        <v>52</v>
      </c>
      <c r="N1512" s="68" t="s">
        <v>5396</v>
      </c>
      <c r="O1512" s="69" t="s">
        <v>5383</v>
      </c>
      <c r="P1512" s="65" t="s">
        <v>5287</v>
      </c>
      <c r="Q1512" s="65" t="s">
        <v>5288</v>
      </c>
      <c r="R1512" s="65" t="s">
        <v>5384</v>
      </c>
      <c r="S1512" s="65" t="s">
        <v>5397</v>
      </c>
      <c r="T1512" s="65" t="s">
        <v>5291</v>
      </c>
      <c r="U1512" s="70" t="s">
        <v>5386</v>
      </c>
      <c r="V1512" s="71"/>
      <c r="W1512" s="72"/>
      <c r="X1512" s="73"/>
      <c r="Y1512" s="74"/>
      <c r="Z1512" s="74"/>
      <c r="AA1512" s="75" t="str">
        <f t="shared" si="23"/>
        <v/>
      </c>
      <c r="AB1512" s="70"/>
      <c r="AC1512" s="70"/>
      <c r="AD1512" s="70"/>
      <c r="AE1512" s="70" t="s">
        <v>5381</v>
      </c>
      <c r="AF1512" s="76" t="s">
        <v>63</v>
      </c>
      <c r="AG1512" s="65" t="s">
        <v>1210</v>
      </c>
    </row>
    <row r="1513" spans="1:33" s="78" customFormat="1" ht="50.25" customHeight="1" x14ac:dyDescent="0.25">
      <c r="A1513" s="61" t="s">
        <v>5280</v>
      </c>
      <c r="B1513" s="62">
        <v>41116118</v>
      </c>
      <c r="C1513" s="63" t="s">
        <v>5398</v>
      </c>
      <c r="D1513" s="64">
        <v>43343</v>
      </c>
      <c r="E1513" s="65" t="s">
        <v>918</v>
      </c>
      <c r="F1513" s="66" t="s">
        <v>67</v>
      </c>
      <c r="G1513" s="65" t="s">
        <v>533</v>
      </c>
      <c r="H1513" s="67">
        <v>100000000</v>
      </c>
      <c r="I1513" s="67">
        <v>100000000</v>
      </c>
      <c r="J1513" s="66" t="s">
        <v>76</v>
      </c>
      <c r="K1513" s="66" t="s">
        <v>68</v>
      </c>
      <c r="L1513" s="62" t="s">
        <v>5399</v>
      </c>
      <c r="M1513" s="62" t="s">
        <v>5400</v>
      </c>
      <c r="N1513" s="68" t="s">
        <v>5401</v>
      </c>
      <c r="O1513" s="69" t="s">
        <v>5402</v>
      </c>
      <c r="P1513" s="65" t="s">
        <v>5287</v>
      </c>
      <c r="Q1513" s="65" t="s">
        <v>5288</v>
      </c>
      <c r="R1513" s="65" t="s">
        <v>5403</v>
      </c>
      <c r="S1513" s="65" t="s">
        <v>5404</v>
      </c>
      <c r="T1513" s="65" t="s">
        <v>5291</v>
      </c>
      <c r="U1513" s="70" t="s">
        <v>5405</v>
      </c>
      <c r="V1513" s="71"/>
      <c r="W1513" s="72"/>
      <c r="X1513" s="73"/>
      <c r="Y1513" s="74"/>
      <c r="Z1513" s="74"/>
      <c r="AA1513" s="75" t="str">
        <f t="shared" si="23"/>
        <v/>
      </c>
      <c r="AB1513" s="70"/>
      <c r="AC1513" s="70"/>
      <c r="AD1513" s="70"/>
      <c r="AE1513" s="70" t="s">
        <v>5399</v>
      </c>
      <c r="AF1513" s="76" t="s">
        <v>63</v>
      </c>
      <c r="AG1513" s="65" t="s">
        <v>1210</v>
      </c>
    </row>
    <row r="1514" spans="1:33" s="78" customFormat="1" ht="50.25" customHeight="1" x14ac:dyDescent="0.25">
      <c r="A1514" s="61" t="s">
        <v>5280</v>
      </c>
      <c r="B1514" s="62" t="s">
        <v>5311</v>
      </c>
      <c r="C1514" s="63" t="s">
        <v>5406</v>
      </c>
      <c r="D1514" s="64">
        <v>43371</v>
      </c>
      <c r="E1514" s="65" t="s">
        <v>5407</v>
      </c>
      <c r="F1514" s="66" t="s">
        <v>75</v>
      </c>
      <c r="G1514" s="65" t="s">
        <v>533</v>
      </c>
      <c r="H1514" s="67">
        <v>10000000</v>
      </c>
      <c r="I1514" s="67">
        <v>10000000</v>
      </c>
      <c r="J1514" s="66" t="s">
        <v>76</v>
      </c>
      <c r="K1514" s="66" t="s">
        <v>68</v>
      </c>
      <c r="L1514" s="62" t="s">
        <v>5399</v>
      </c>
      <c r="M1514" s="62" t="s">
        <v>5400</v>
      </c>
      <c r="N1514" s="68" t="s">
        <v>5401</v>
      </c>
      <c r="O1514" s="69" t="s">
        <v>5402</v>
      </c>
      <c r="P1514" s="65" t="s">
        <v>5287</v>
      </c>
      <c r="Q1514" s="65" t="s">
        <v>5288</v>
      </c>
      <c r="R1514" s="65" t="s">
        <v>5403</v>
      </c>
      <c r="S1514" s="65" t="s">
        <v>5404</v>
      </c>
      <c r="T1514" s="65" t="s">
        <v>5291</v>
      </c>
      <c r="U1514" s="70" t="s">
        <v>5405</v>
      </c>
      <c r="V1514" s="71"/>
      <c r="W1514" s="72"/>
      <c r="X1514" s="73"/>
      <c r="Y1514" s="74"/>
      <c r="Z1514" s="74"/>
      <c r="AA1514" s="75" t="str">
        <f t="shared" si="23"/>
        <v/>
      </c>
      <c r="AB1514" s="70"/>
      <c r="AC1514" s="70"/>
      <c r="AD1514" s="70"/>
      <c r="AE1514" s="70" t="s">
        <v>5399</v>
      </c>
      <c r="AF1514" s="76" t="s">
        <v>63</v>
      </c>
      <c r="AG1514" s="65" t="s">
        <v>1210</v>
      </c>
    </row>
    <row r="1515" spans="1:33" s="78" customFormat="1" ht="50.25" customHeight="1" x14ac:dyDescent="0.25">
      <c r="A1515" s="61" t="s">
        <v>5280</v>
      </c>
      <c r="B1515" s="62">
        <v>82101801</v>
      </c>
      <c r="C1515" s="63" t="s">
        <v>5408</v>
      </c>
      <c r="D1515" s="64">
        <v>43280</v>
      </c>
      <c r="E1515" s="65" t="s">
        <v>74</v>
      </c>
      <c r="F1515" s="66" t="s">
        <v>47</v>
      </c>
      <c r="G1515" s="65" t="s">
        <v>241</v>
      </c>
      <c r="H1515" s="67">
        <v>100000000</v>
      </c>
      <c r="I1515" s="67">
        <v>36394000</v>
      </c>
      <c r="J1515" s="66" t="s">
        <v>76</v>
      </c>
      <c r="K1515" s="66" t="s">
        <v>68</v>
      </c>
      <c r="L1515" s="62" t="s">
        <v>5303</v>
      </c>
      <c r="M1515" s="62" t="s">
        <v>52</v>
      </c>
      <c r="N1515" s="68" t="s">
        <v>5409</v>
      </c>
      <c r="O1515" s="69" t="s">
        <v>5305</v>
      </c>
      <c r="P1515" s="65" t="s">
        <v>5287</v>
      </c>
      <c r="Q1515" s="65" t="s">
        <v>5288</v>
      </c>
      <c r="R1515" s="65" t="s">
        <v>5306</v>
      </c>
      <c r="S1515" s="65" t="s">
        <v>5307</v>
      </c>
      <c r="T1515" s="65" t="s">
        <v>5291</v>
      </c>
      <c r="U1515" s="70" t="s">
        <v>5308</v>
      </c>
      <c r="V1515" s="71"/>
      <c r="W1515" s="72"/>
      <c r="X1515" s="73"/>
      <c r="Y1515" s="74"/>
      <c r="Z1515" s="74"/>
      <c r="AA1515" s="75" t="str">
        <f t="shared" si="23"/>
        <v/>
      </c>
      <c r="AB1515" s="70"/>
      <c r="AC1515" s="70"/>
      <c r="AD1515" s="70" t="s">
        <v>5299</v>
      </c>
      <c r="AE1515" s="70" t="s">
        <v>5303</v>
      </c>
      <c r="AF1515" s="76" t="s">
        <v>63</v>
      </c>
      <c r="AG1515" s="65" t="s">
        <v>1210</v>
      </c>
    </row>
    <row r="1516" spans="1:33" s="78" customFormat="1" ht="50.25" customHeight="1" x14ac:dyDescent="0.25">
      <c r="A1516" s="61" t="s">
        <v>5280</v>
      </c>
      <c r="B1516" s="62">
        <v>82101801</v>
      </c>
      <c r="C1516" s="63" t="s">
        <v>5408</v>
      </c>
      <c r="D1516" s="64">
        <v>43280</v>
      </c>
      <c r="E1516" s="65" t="s">
        <v>74</v>
      </c>
      <c r="F1516" s="66" t="s">
        <v>47</v>
      </c>
      <c r="G1516" s="65" t="s">
        <v>533</v>
      </c>
      <c r="H1516" s="67">
        <v>31059637</v>
      </c>
      <c r="I1516" s="67">
        <v>31059637</v>
      </c>
      <c r="J1516" s="66" t="s">
        <v>76</v>
      </c>
      <c r="K1516" s="66" t="s">
        <v>68</v>
      </c>
      <c r="L1516" s="62" t="s">
        <v>5331</v>
      </c>
      <c r="M1516" s="62" t="s">
        <v>52</v>
      </c>
      <c r="N1516" s="68" t="s">
        <v>5332</v>
      </c>
      <c r="O1516" s="69" t="s">
        <v>5333</v>
      </c>
      <c r="P1516" s="65" t="s">
        <v>5287</v>
      </c>
      <c r="Q1516" s="65" t="s">
        <v>5288</v>
      </c>
      <c r="R1516" s="65" t="s">
        <v>5334</v>
      </c>
      <c r="S1516" s="65" t="s">
        <v>5335</v>
      </c>
      <c r="T1516" s="65" t="s">
        <v>5291</v>
      </c>
      <c r="U1516" s="70" t="s">
        <v>5336</v>
      </c>
      <c r="V1516" s="71"/>
      <c r="W1516" s="72"/>
      <c r="X1516" s="73"/>
      <c r="Y1516" s="74"/>
      <c r="Z1516" s="74"/>
      <c r="AA1516" s="75" t="str">
        <f t="shared" si="23"/>
        <v/>
      </c>
      <c r="AB1516" s="70"/>
      <c r="AC1516" s="70"/>
      <c r="AD1516" s="70" t="s">
        <v>5299</v>
      </c>
      <c r="AE1516" s="70" t="s">
        <v>5331</v>
      </c>
      <c r="AF1516" s="76" t="s">
        <v>63</v>
      </c>
      <c r="AG1516" s="65" t="s">
        <v>1210</v>
      </c>
    </row>
    <row r="1517" spans="1:33" s="78" customFormat="1" ht="50.25" customHeight="1" x14ac:dyDescent="0.25">
      <c r="A1517" s="61" t="s">
        <v>5280</v>
      </c>
      <c r="B1517" s="62">
        <v>82101801</v>
      </c>
      <c r="C1517" s="63" t="s">
        <v>5408</v>
      </c>
      <c r="D1517" s="64">
        <v>43280</v>
      </c>
      <c r="E1517" s="65" t="s">
        <v>74</v>
      </c>
      <c r="F1517" s="66" t="s">
        <v>47</v>
      </c>
      <c r="G1517" s="65" t="s">
        <v>241</v>
      </c>
      <c r="H1517" s="67">
        <v>100000000</v>
      </c>
      <c r="I1517" s="67">
        <v>100000000</v>
      </c>
      <c r="J1517" s="66" t="s">
        <v>76</v>
      </c>
      <c r="K1517" s="66" t="s">
        <v>68</v>
      </c>
      <c r="L1517" s="62" t="s">
        <v>5354</v>
      </c>
      <c r="M1517" s="62" t="s">
        <v>259</v>
      </c>
      <c r="N1517" s="68" t="s">
        <v>5355</v>
      </c>
      <c r="O1517" s="69" t="s">
        <v>5356</v>
      </c>
      <c r="P1517" s="65" t="s">
        <v>5287</v>
      </c>
      <c r="Q1517" s="65" t="s">
        <v>5288</v>
      </c>
      <c r="R1517" s="65" t="s">
        <v>5357</v>
      </c>
      <c r="S1517" s="65" t="s">
        <v>5358</v>
      </c>
      <c r="T1517" s="65" t="s">
        <v>5291</v>
      </c>
      <c r="U1517" s="70" t="s">
        <v>5365</v>
      </c>
      <c r="V1517" s="71"/>
      <c r="W1517" s="72"/>
      <c r="X1517" s="73"/>
      <c r="Y1517" s="74"/>
      <c r="Z1517" s="74"/>
      <c r="AA1517" s="75" t="str">
        <f t="shared" si="23"/>
        <v/>
      </c>
      <c r="AB1517" s="70"/>
      <c r="AC1517" s="70"/>
      <c r="AD1517" s="70" t="s">
        <v>5299</v>
      </c>
      <c r="AE1517" s="70" t="s">
        <v>5354</v>
      </c>
      <c r="AF1517" s="76" t="s">
        <v>63</v>
      </c>
      <c r="AG1517" s="65" t="s">
        <v>1210</v>
      </c>
    </row>
    <row r="1518" spans="1:33" s="78" customFormat="1" ht="50.25" customHeight="1" x14ac:dyDescent="0.25">
      <c r="A1518" s="61" t="s">
        <v>5280</v>
      </c>
      <c r="B1518" s="62">
        <v>82101801</v>
      </c>
      <c r="C1518" s="63" t="s">
        <v>5408</v>
      </c>
      <c r="D1518" s="64">
        <v>43280</v>
      </c>
      <c r="E1518" s="65" t="s">
        <v>74</v>
      </c>
      <c r="F1518" s="66" t="s">
        <v>47</v>
      </c>
      <c r="G1518" s="65" t="s">
        <v>533</v>
      </c>
      <c r="H1518" s="67">
        <v>50000000</v>
      </c>
      <c r="I1518" s="67">
        <v>50000000</v>
      </c>
      <c r="J1518" s="66" t="s">
        <v>76</v>
      </c>
      <c r="K1518" s="66" t="s">
        <v>68</v>
      </c>
      <c r="L1518" s="62" t="s">
        <v>5369</v>
      </c>
      <c r="M1518" s="62" t="s">
        <v>5370</v>
      </c>
      <c r="N1518" s="68" t="s">
        <v>5371</v>
      </c>
      <c r="O1518" s="69" t="s">
        <v>5372</v>
      </c>
      <c r="P1518" s="65" t="s">
        <v>5287</v>
      </c>
      <c r="Q1518" s="65" t="s">
        <v>5288</v>
      </c>
      <c r="R1518" s="65" t="s">
        <v>5373</v>
      </c>
      <c r="S1518" s="65" t="s">
        <v>5374</v>
      </c>
      <c r="T1518" s="65" t="s">
        <v>5291</v>
      </c>
      <c r="U1518" s="70" t="s">
        <v>5375</v>
      </c>
      <c r="V1518" s="71"/>
      <c r="W1518" s="72"/>
      <c r="X1518" s="73"/>
      <c r="Y1518" s="74"/>
      <c r="Z1518" s="74"/>
      <c r="AA1518" s="75" t="str">
        <f t="shared" si="23"/>
        <v/>
      </c>
      <c r="AB1518" s="70"/>
      <c r="AC1518" s="70"/>
      <c r="AD1518" s="70" t="s">
        <v>5299</v>
      </c>
      <c r="AE1518" s="70" t="s">
        <v>5369</v>
      </c>
      <c r="AF1518" s="76" t="s">
        <v>63</v>
      </c>
      <c r="AG1518" s="65" t="s">
        <v>1210</v>
      </c>
    </row>
    <row r="1519" spans="1:33" s="78" customFormat="1" ht="50.25" customHeight="1" x14ac:dyDescent="0.25">
      <c r="A1519" s="61" t="s">
        <v>5280</v>
      </c>
      <c r="B1519" s="62">
        <v>82101801</v>
      </c>
      <c r="C1519" s="63" t="s">
        <v>5408</v>
      </c>
      <c r="D1519" s="64">
        <v>43280</v>
      </c>
      <c r="E1519" s="65" t="s">
        <v>74</v>
      </c>
      <c r="F1519" s="66" t="s">
        <v>47</v>
      </c>
      <c r="G1519" s="65" t="s">
        <v>533</v>
      </c>
      <c r="H1519" s="67">
        <v>150000000</v>
      </c>
      <c r="I1519" s="67">
        <v>0</v>
      </c>
      <c r="J1519" s="66" t="s">
        <v>76</v>
      </c>
      <c r="K1519" s="66" t="s">
        <v>68</v>
      </c>
      <c r="L1519" s="62" t="s">
        <v>5410</v>
      </c>
      <c r="M1519" s="62" t="s">
        <v>5370</v>
      </c>
      <c r="N1519" s="68" t="s">
        <v>5342</v>
      </c>
      <c r="O1519" s="69" t="s">
        <v>5343</v>
      </c>
      <c r="P1519" s="65" t="s">
        <v>5287</v>
      </c>
      <c r="Q1519" s="65" t="s">
        <v>5288</v>
      </c>
      <c r="R1519" s="65" t="s">
        <v>5411</v>
      </c>
      <c r="S1519" s="65" t="s">
        <v>5345</v>
      </c>
      <c r="T1519" s="65" t="s">
        <v>5291</v>
      </c>
      <c r="U1519" s="70" t="s">
        <v>5346</v>
      </c>
      <c r="V1519" s="71"/>
      <c r="W1519" s="72"/>
      <c r="X1519" s="73"/>
      <c r="Y1519" s="74"/>
      <c r="Z1519" s="74"/>
      <c r="AA1519" s="75" t="str">
        <f t="shared" si="23"/>
        <v/>
      </c>
      <c r="AB1519" s="70"/>
      <c r="AC1519" s="70"/>
      <c r="AD1519" s="70" t="s">
        <v>5299</v>
      </c>
      <c r="AE1519" s="70" t="s">
        <v>5410</v>
      </c>
      <c r="AF1519" s="76" t="s">
        <v>63</v>
      </c>
      <c r="AG1519" s="65" t="s">
        <v>1210</v>
      </c>
    </row>
    <row r="1520" spans="1:33" s="78" customFormat="1" ht="50.25" customHeight="1" x14ac:dyDescent="0.25">
      <c r="A1520" s="61" t="s">
        <v>5280</v>
      </c>
      <c r="B1520" s="62">
        <v>82101801</v>
      </c>
      <c r="C1520" s="63" t="s">
        <v>5408</v>
      </c>
      <c r="D1520" s="64">
        <v>43280</v>
      </c>
      <c r="E1520" s="65" t="s">
        <v>74</v>
      </c>
      <c r="F1520" s="66" t="s">
        <v>47</v>
      </c>
      <c r="G1520" s="65" t="s">
        <v>533</v>
      </c>
      <c r="H1520" s="67">
        <v>150000000</v>
      </c>
      <c r="I1520" s="67">
        <v>0</v>
      </c>
      <c r="J1520" s="66" t="s">
        <v>76</v>
      </c>
      <c r="K1520" s="66" t="s">
        <v>68</v>
      </c>
      <c r="L1520" s="62" t="s">
        <v>5412</v>
      </c>
      <c r="M1520" s="62" t="s">
        <v>5413</v>
      </c>
      <c r="N1520" s="68" t="s">
        <v>5401</v>
      </c>
      <c r="O1520" s="69" t="s">
        <v>5414</v>
      </c>
      <c r="P1520" s="65" t="s">
        <v>5287</v>
      </c>
      <c r="Q1520" s="65" t="s">
        <v>5288</v>
      </c>
      <c r="R1520" s="65" t="s">
        <v>5415</v>
      </c>
      <c r="S1520" s="65" t="s">
        <v>5404</v>
      </c>
      <c r="T1520" s="65" t="s">
        <v>5291</v>
      </c>
      <c r="U1520" s="70" t="s">
        <v>5405</v>
      </c>
      <c r="V1520" s="71"/>
      <c r="W1520" s="72"/>
      <c r="X1520" s="73"/>
      <c r="Y1520" s="74"/>
      <c r="Z1520" s="74"/>
      <c r="AA1520" s="75" t="str">
        <f t="shared" si="23"/>
        <v/>
      </c>
      <c r="AB1520" s="70"/>
      <c r="AC1520" s="70"/>
      <c r="AD1520" s="70" t="s">
        <v>5299</v>
      </c>
      <c r="AE1520" s="70" t="s">
        <v>5412</v>
      </c>
      <c r="AF1520" s="76" t="s">
        <v>63</v>
      </c>
      <c r="AG1520" s="65" t="s">
        <v>1210</v>
      </c>
    </row>
    <row r="1521" spans="1:33" s="78" customFormat="1" ht="50.25" customHeight="1" x14ac:dyDescent="0.25">
      <c r="A1521" s="61" t="s">
        <v>5280</v>
      </c>
      <c r="B1521" s="62">
        <v>82101801</v>
      </c>
      <c r="C1521" s="63" t="s">
        <v>5408</v>
      </c>
      <c r="D1521" s="64">
        <v>43280</v>
      </c>
      <c r="E1521" s="65" t="s">
        <v>74</v>
      </c>
      <c r="F1521" s="66" t="s">
        <v>47</v>
      </c>
      <c r="G1521" s="65" t="s">
        <v>533</v>
      </c>
      <c r="H1521" s="67">
        <v>150000000</v>
      </c>
      <c r="I1521" s="67">
        <v>0</v>
      </c>
      <c r="J1521" s="66" t="s">
        <v>76</v>
      </c>
      <c r="K1521" s="66" t="s">
        <v>68</v>
      </c>
      <c r="L1521" s="62" t="s">
        <v>5283</v>
      </c>
      <c r="M1521" s="62" t="s">
        <v>5413</v>
      </c>
      <c r="N1521" s="68" t="s">
        <v>5285</v>
      </c>
      <c r="O1521" s="69" t="s">
        <v>5286</v>
      </c>
      <c r="P1521" s="65" t="s">
        <v>5287</v>
      </c>
      <c r="Q1521" s="65" t="s">
        <v>5288</v>
      </c>
      <c r="R1521" s="65" t="s">
        <v>5416</v>
      </c>
      <c r="S1521" s="65" t="s">
        <v>5290</v>
      </c>
      <c r="T1521" s="65" t="s">
        <v>5291</v>
      </c>
      <c r="U1521" s="70" t="s">
        <v>5292</v>
      </c>
      <c r="V1521" s="71"/>
      <c r="W1521" s="72"/>
      <c r="X1521" s="73"/>
      <c r="Y1521" s="74"/>
      <c r="Z1521" s="74"/>
      <c r="AA1521" s="75" t="str">
        <f t="shared" si="23"/>
        <v/>
      </c>
      <c r="AB1521" s="70"/>
      <c r="AC1521" s="70"/>
      <c r="AD1521" s="70" t="s">
        <v>5299</v>
      </c>
      <c r="AE1521" s="70" t="s">
        <v>5283</v>
      </c>
      <c r="AF1521" s="76" t="s">
        <v>63</v>
      </c>
      <c r="AG1521" s="65" t="s">
        <v>1210</v>
      </c>
    </row>
    <row r="1522" spans="1:33" s="78" customFormat="1" ht="50.25" customHeight="1" x14ac:dyDescent="0.25">
      <c r="A1522" s="61" t="s">
        <v>5280</v>
      </c>
      <c r="B1522" s="62">
        <v>82101801</v>
      </c>
      <c r="C1522" s="63" t="s">
        <v>5408</v>
      </c>
      <c r="D1522" s="64">
        <v>43280</v>
      </c>
      <c r="E1522" s="65" t="s">
        <v>74</v>
      </c>
      <c r="F1522" s="66" t="s">
        <v>47</v>
      </c>
      <c r="G1522" s="65" t="s">
        <v>533</v>
      </c>
      <c r="H1522" s="67">
        <v>150000000</v>
      </c>
      <c r="I1522" s="67">
        <v>0</v>
      </c>
      <c r="J1522" s="66" t="s">
        <v>76</v>
      </c>
      <c r="K1522" s="66" t="s">
        <v>68</v>
      </c>
      <c r="L1522" s="62" t="s">
        <v>5381</v>
      </c>
      <c r="M1522" s="62" t="s">
        <v>5370</v>
      </c>
      <c r="N1522" s="68" t="s">
        <v>5417</v>
      </c>
      <c r="O1522" s="69" t="s">
        <v>5383</v>
      </c>
      <c r="P1522" s="65" t="s">
        <v>5287</v>
      </c>
      <c r="Q1522" s="65" t="s">
        <v>5288</v>
      </c>
      <c r="R1522" s="65" t="s">
        <v>5384</v>
      </c>
      <c r="S1522" s="65" t="s">
        <v>5385</v>
      </c>
      <c r="T1522" s="65" t="s">
        <v>5291</v>
      </c>
      <c r="U1522" s="70" t="s">
        <v>5418</v>
      </c>
      <c r="V1522" s="71"/>
      <c r="W1522" s="72"/>
      <c r="X1522" s="73"/>
      <c r="Y1522" s="74"/>
      <c r="Z1522" s="74"/>
      <c r="AA1522" s="75" t="str">
        <f t="shared" si="23"/>
        <v/>
      </c>
      <c r="AB1522" s="70"/>
      <c r="AC1522" s="70"/>
      <c r="AD1522" s="70" t="s">
        <v>5299</v>
      </c>
      <c r="AE1522" s="70" t="s">
        <v>5381</v>
      </c>
      <c r="AF1522" s="76" t="s">
        <v>63</v>
      </c>
      <c r="AG1522" s="65" t="s">
        <v>1210</v>
      </c>
    </row>
    <row r="1523" spans="1:33" s="78" customFormat="1" ht="50.25" customHeight="1" x14ac:dyDescent="0.25">
      <c r="A1523" s="61" t="s">
        <v>5280</v>
      </c>
      <c r="B1523" s="62" t="s">
        <v>5419</v>
      </c>
      <c r="C1523" s="63" t="s">
        <v>5420</v>
      </c>
      <c r="D1523" s="64">
        <v>43131</v>
      </c>
      <c r="E1523" s="65" t="s">
        <v>855</v>
      </c>
      <c r="F1523" s="66" t="s">
        <v>67</v>
      </c>
      <c r="G1523" s="65" t="s">
        <v>241</v>
      </c>
      <c r="H1523" s="67">
        <v>160000000</v>
      </c>
      <c r="I1523" s="67">
        <v>160000000</v>
      </c>
      <c r="J1523" s="66" t="s">
        <v>76</v>
      </c>
      <c r="K1523" s="66" t="s">
        <v>68</v>
      </c>
      <c r="L1523" s="62" t="s">
        <v>5354</v>
      </c>
      <c r="M1523" s="62" t="s">
        <v>259</v>
      </c>
      <c r="N1523" s="68" t="s">
        <v>5355</v>
      </c>
      <c r="O1523" s="69" t="s">
        <v>5356</v>
      </c>
      <c r="P1523" s="65" t="s">
        <v>5287</v>
      </c>
      <c r="Q1523" s="65" t="s">
        <v>5288</v>
      </c>
      <c r="R1523" s="65" t="s">
        <v>5357</v>
      </c>
      <c r="S1523" s="65" t="s">
        <v>5358</v>
      </c>
      <c r="T1523" s="65" t="s">
        <v>5291</v>
      </c>
      <c r="U1523" s="70" t="s">
        <v>5365</v>
      </c>
      <c r="V1523" s="71"/>
      <c r="W1523" s="72"/>
      <c r="X1523" s="73"/>
      <c r="Y1523" s="74"/>
      <c r="Z1523" s="74"/>
      <c r="AA1523" s="75" t="str">
        <f t="shared" si="23"/>
        <v/>
      </c>
      <c r="AB1523" s="70"/>
      <c r="AC1523" s="70"/>
      <c r="AD1523" s="70" t="s">
        <v>5421</v>
      </c>
      <c r="AE1523" s="70" t="s">
        <v>5422</v>
      </c>
      <c r="AF1523" s="76" t="s">
        <v>2778</v>
      </c>
      <c r="AG1523" s="65" t="s">
        <v>1210</v>
      </c>
    </row>
    <row r="1524" spans="1:33" s="78" customFormat="1" ht="50.25" customHeight="1" x14ac:dyDescent="0.25">
      <c r="A1524" s="61" t="s">
        <v>5280</v>
      </c>
      <c r="B1524" s="62" t="s">
        <v>5419</v>
      </c>
      <c r="C1524" s="63" t="s">
        <v>5420</v>
      </c>
      <c r="D1524" s="64">
        <v>43131</v>
      </c>
      <c r="E1524" s="65" t="s">
        <v>855</v>
      </c>
      <c r="F1524" s="66" t="s">
        <v>67</v>
      </c>
      <c r="G1524" s="65" t="s">
        <v>241</v>
      </c>
      <c r="H1524" s="67">
        <v>220000000</v>
      </c>
      <c r="I1524" s="67">
        <v>60000000</v>
      </c>
      <c r="J1524" s="66" t="s">
        <v>76</v>
      </c>
      <c r="K1524" s="66" t="s">
        <v>68</v>
      </c>
      <c r="L1524" s="62" t="s">
        <v>5369</v>
      </c>
      <c r="M1524" s="62" t="s">
        <v>5370</v>
      </c>
      <c r="N1524" s="68" t="s">
        <v>5371</v>
      </c>
      <c r="O1524" s="69" t="s">
        <v>5372</v>
      </c>
      <c r="P1524" s="65" t="s">
        <v>5287</v>
      </c>
      <c r="Q1524" s="65" t="s">
        <v>5288</v>
      </c>
      <c r="R1524" s="65" t="s">
        <v>5373</v>
      </c>
      <c r="S1524" s="65" t="s">
        <v>5374</v>
      </c>
      <c r="T1524" s="65" t="s">
        <v>5291</v>
      </c>
      <c r="U1524" s="70" t="s">
        <v>5375</v>
      </c>
      <c r="V1524" s="71"/>
      <c r="W1524" s="72"/>
      <c r="X1524" s="73"/>
      <c r="Y1524" s="74"/>
      <c r="Z1524" s="74"/>
      <c r="AA1524" s="75" t="str">
        <f t="shared" si="23"/>
        <v/>
      </c>
      <c r="AB1524" s="70"/>
      <c r="AC1524" s="70"/>
      <c r="AD1524" s="70" t="s">
        <v>5423</v>
      </c>
      <c r="AE1524" s="70" t="s">
        <v>5422</v>
      </c>
      <c r="AF1524" s="76" t="s">
        <v>2778</v>
      </c>
      <c r="AG1524" s="65" t="s">
        <v>1210</v>
      </c>
    </row>
    <row r="1525" spans="1:33" s="78" customFormat="1" ht="50.25" customHeight="1" x14ac:dyDescent="0.25">
      <c r="A1525" s="61" t="s">
        <v>5280</v>
      </c>
      <c r="B1525" s="62">
        <v>81111800</v>
      </c>
      <c r="C1525" s="63" t="s">
        <v>5424</v>
      </c>
      <c r="D1525" s="64">
        <v>43182</v>
      </c>
      <c r="E1525" s="65" t="s">
        <v>5009</v>
      </c>
      <c r="F1525" s="66" t="s">
        <v>150</v>
      </c>
      <c r="G1525" s="65" t="s">
        <v>533</v>
      </c>
      <c r="H1525" s="67">
        <v>100000000</v>
      </c>
      <c r="I1525" s="67">
        <v>0</v>
      </c>
      <c r="J1525" s="66" t="s">
        <v>76</v>
      </c>
      <c r="K1525" s="66" t="s">
        <v>68</v>
      </c>
      <c r="L1525" s="62" t="s">
        <v>5381</v>
      </c>
      <c r="M1525" s="62" t="s">
        <v>52</v>
      </c>
      <c r="N1525" s="68" t="s">
        <v>5389</v>
      </c>
      <c r="O1525" s="69" t="s">
        <v>5383</v>
      </c>
      <c r="P1525" s="65" t="s">
        <v>5287</v>
      </c>
      <c r="Q1525" s="65" t="s">
        <v>5288</v>
      </c>
      <c r="R1525" s="65" t="s">
        <v>5384</v>
      </c>
      <c r="S1525" s="65" t="s">
        <v>5385</v>
      </c>
      <c r="T1525" s="65" t="s">
        <v>5291</v>
      </c>
      <c r="U1525" s="70" t="s">
        <v>5386</v>
      </c>
      <c r="V1525" s="71"/>
      <c r="W1525" s="72"/>
      <c r="X1525" s="73"/>
      <c r="Y1525" s="74"/>
      <c r="Z1525" s="74"/>
      <c r="AA1525" s="75" t="str">
        <f t="shared" si="23"/>
        <v/>
      </c>
      <c r="AB1525" s="70"/>
      <c r="AC1525" s="70"/>
      <c r="AD1525" s="70" t="s">
        <v>5425</v>
      </c>
      <c r="AE1525" s="70">
        <v>1</v>
      </c>
      <c r="AF1525" s="76" t="s">
        <v>63</v>
      </c>
      <c r="AG1525" s="65" t="s">
        <v>1210</v>
      </c>
    </row>
    <row r="1526" spans="1:33" s="78" customFormat="1" ht="50.25" customHeight="1" x14ac:dyDescent="0.25">
      <c r="A1526" s="61" t="s">
        <v>5280</v>
      </c>
      <c r="B1526" s="62">
        <v>81111800</v>
      </c>
      <c r="C1526" s="63" t="s">
        <v>5424</v>
      </c>
      <c r="D1526" s="64">
        <v>43182</v>
      </c>
      <c r="E1526" s="65" t="s">
        <v>5009</v>
      </c>
      <c r="F1526" s="66" t="s">
        <v>150</v>
      </c>
      <c r="G1526" s="65" t="s">
        <v>533</v>
      </c>
      <c r="H1526" s="67">
        <v>100000000</v>
      </c>
      <c r="I1526" s="67">
        <v>0</v>
      </c>
      <c r="J1526" s="66" t="s">
        <v>76</v>
      </c>
      <c r="K1526" s="66" t="s">
        <v>68</v>
      </c>
      <c r="L1526" s="62" t="s">
        <v>5303</v>
      </c>
      <c r="M1526" s="62" t="s">
        <v>52</v>
      </c>
      <c r="N1526" s="68" t="s">
        <v>5304</v>
      </c>
      <c r="O1526" s="69" t="s">
        <v>5305</v>
      </c>
      <c r="P1526" s="65" t="s">
        <v>5287</v>
      </c>
      <c r="Q1526" s="65" t="s">
        <v>5288</v>
      </c>
      <c r="R1526" s="65" t="s">
        <v>5306</v>
      </c>
      <c r="S1526" s="65" t="s">
        <v>5307</v>
      </c>
      <c r="T1526" s="65" t="s">
        <v>5291</v>
      </c>
      <c r="U1526" s="70" t="s">
        <v>5308</v>
      </c>
      <c r="V1526" s="71"/>
      <c r="W1526" s="72"/>
      <c r="X1526" s="73"/>
      <c r="Y1526" s="74"/>
      <c r="Z1526" s="74"/>
      <c r="AA1526" s="75" t="str">
        <f t="shared" si="23"/>
        <v/>
      </c>
      <c r="AB1526" s="70"/>
      <c r="AC1526" s="70"/>
      <c r="AD1526" s="70"/>
      <c r="AE1526" s="70"/>
      <c r="AF1526" s="76" t="s">
        <v>63</v>
      </c>
      <c r="AG1526" s="65" t="s">
        <v>1210</v>
      </c>
    </row>
    <row r="1527" spans="1:33" s="78" customFormat="1" ht="50.25" customHeight="1" x14ac:dyDescent="0.25">
      <c r="A1527" s="61" t="s">
        <v>5280</v>
      </c>
      <c r="B1527" s="62">
        <v>81111800</v>
      </c>
      <c r="C1527" s="63" t="s">
        <v>5424</v>
      </c>
      <c r="D1527" s="64">
        <v>43182</v>
      </c>
      <c r="E1527" s="65" t="s">
        <v>5009</v>
      </c>
      <c r="F1527" s="66" t="s">
        <v>150</v>
      </c>
      <c r="G1527" s="65" t="s">
        <v>533</v>
      </c>
      <c r="H1527" s="67">
        <v>100000000</v>
      </c>
      <c r="I1527" s="67">
        <v>0</v>
      </c>
      <c r="J1527" s="66" t="s">
        <v>76</v>
      </c>
      <c r="K1527" s="66" t="s">
        <v>68</v>
      </c>
      <c r="L1527" s="62" t="s">
        <v>5331</v>
      </c>
      <c r="M1527" s="62" t="s">
        <v>52</v>
      </c>
      <c r="N1527" s="68" t="s">
        <v>5332</v>
      </c>
      <c r="O1527" s="69" t="s">
        <v>5333</v>
      </c>
      <c r="P1527" s="65" t="s">
        <v>5287</v>
      </c>
      <c r="Q1527" s="65" t="s">
        <v>5288</v>
      </c>
      <c r="R1527" s="65" t="s">
        <v>5334</v>
      </c>
      <c r="S1527" s="65" t="s">
        <v>5335</v>
      </c>
      <c r="T1527" s="65" t="s">
        <v>5291</v>
      </c>
      <c r="U1527" s="70" t="s">
        <v>5336</v>
      </c>
      <c r="V1527" s="71"/>
      <c r="W1527" s="72"/>
      <c r="X1527" s="73"/>
      <c r="Y1527" s="74"/>
      <c r="Z1527" s="74"/>
      <c r="AA1527" s="75" t="str">
        <f t="shared" si="23"/>
        <v/>
      </c>
      <c r="AB1527" s="70"/>
      <c r="AC1527" s="70"/>
      <c r="AD1527" s="70"/>
      <c r="AE1527" s="70"/>
      <c r="AF1527" s="76" t="s">
        <v>63</v>
      </c>
      <c r="AG1527" s="65" t="s">
        <v>1210</v>
      </c>
    </row>
    <row r="1528" spans="1:33" s="78" customFormat="1" ht="50.25" customHeight="1" x14ac:dyDescent="0.25">
      <c r="A1528" s="61" t="s">
        <v>5280</v>
      </c>
      <c r="B1528" s="62">
        <v>81111800</v>
      </c>
      <c r="C1528" s="63" t="s">
        <v>5424</v>
      </c>
      <c r="D1528" s="64">
        <v>43182</v>
      </c>
      <c r="E1528" s="65" t="s">
        <v>5009</v>
      </c>
      <c r="F1528" s="66" t="s">
        <v>150</v>
      </c>
      <c r="G1528" s="65" t="s">
        <v>533</v>
      </c>
      <c r="H1528" s="67">
        <v>100000000</v>
      </c>
      <c r="I1528" s="67">
        <v>0</v>
      </c>
      <c r="J1528" s="66" t="s">
        <v>76</v>
      </c>
      <c r="K1528" s="66" t="s">
        <v>68</v>
      </c>
      <c r="L1528" s="62" t="s">
        <v>5341</v>
      </c>
      <c r="M1528" s="62" t="s">
        <v>52</v>
      </c>
      <c r="N1528" s="68" t="s">
        <v>5342</v>
      </c>
      <c r="O1528" s="69" t="s">
        <v>5343</v>
      </c>
      <c r="P1528" s="65" t="s">
        <v>5287</v>
      </c>
      <c r="Q1528" s="65" t="s">
        <v>5288</v>
      </c>
      <c r="R1528" s="65" t="s">
        <v>5344</v>
      </c>
      <c r="S1528" s="65" t="s">
        <v>5345</v>
      </c>
      <c r="T1528" s="65" t="s">
        <v>5291</v>
      </c>
      <c r="U1528" s="70" t="s">
        <v>5346</v>
      </c>
      <c r="V1528" s="71"/>
      <c r="W1528" s="72"/>
      <c r="X1528" s="73"/>
      <c r="Y1528" s="74"/>
      <c r="Z1528" s="74"/>
      <c r="AA1528" s="75" t="str">
        <f t="shared" si="23"/>
        <v/>
      </c>
      <c r="AB1528" s="70"/>
      <c r="AC1528" s="70"/>
      <c r="AD1528" s="70"/>
      <c r="AE1528" s="70"/>
      <c r="AF1528" s="76" t="s">
        <v>63</v>
      </c>
      <c r="AG1528" s="65" t="s">
        <v>1210</v>
      </c>
    </row>
    <row r="1529" spans="1:33" s="78" customFormat="1" ht="50.25" customHeight="1" x14ac:dyDescent="0.25">
      <c r="A1529" s="61" t="s">
        <v>5280</v>
      </c>
      <c r="B1529" s="62">
        <v>81111800</v>
      </c>
      <c r="C1529" s="63" t="s">
        <v>5424</v>
      </c>
      <c r="D1529" s="64">
        <v>43182</v>
      </c>
      <c r="E1529" s="65" t="s">
        <v>5009</v>
      </c>
      <c r="F1529" s="66" t="s">
        <v>150</v>
      </c>
      <c r="G1529" s="65" t="s">
        <v>533</v>
      </c>
      <c r="H1529" s="67">
        <v>275000000</v>
      </c>
      <c r="I1529" s="67">
        <v>275000000</v>
      </c>
      <c r="J1529" s="66" t="s">
        <v>76</v>
      </c>
      <c r="K1529" s="66" t="s">
        <v>68</v>
      </c>
      <c r="L1529" s="62" t="s">
        <v>5283</v>
      </c>
      <c r="M1529" s="62" t="s">
        <v>5284</v>
      </c>
      <c r="N1529" s="68" t="s">
        <v>5285</v>
      </c>
      <c r="O1529" s="69" t="s">
        <v>5286</v>
      </c>
      <c r="P1529" s="65" t="s">
        <v>5287</v>
      </c>
      <c r="Q1529" s="65" t="s">
        <v>5288</v>
      </c>
      <c r="R1529" s="65" t="s">
        <v>5289</v>
      </c>
      <c r="S1529" s="65" t="s">
        <v>5290</v>
      </c>
      <c r="T1529" s="65" t="s">
        <v>5291</v>
      </c>
      <c r="U1529" s="70" t="s">
        <v>5292</v>
      </c>
      <c r="V1529" s="71"/>
      <c r="W1529" s="72"/>
      <c r="X1529" s="73"/>
      <c r="Y1529" s="74"/>
      <c r="Z1529" s="74"/>
      <c r="AA1529" s="75" t="str">
        <f t="shared" si="23"/>
        <v/>
      </c>
      <c r="AB1529" s="70"/>
      <c r="AC1529" s="70"/>
      <c r="AD1529" s="70" t="s">
        <v>867</v>
      </c>
      <c r="AE1529" s="70"/>
      <c r="AF1529" s="76" t="s">
        <v>63</v>
      </c>
      <c r="AG1529" s="65" t="s">
        <v>1210</v>
      </c>
    </row>
    <row r="1530" spans="1:33" s="78" customFormat="1" ht="50.25" customHeight="1" x14ac:dyDescent="0.25">
      <c r="A1530" s="61" t="s">
        <v>5280</v>
      </c>
      <c r="B1530" s="62">
        <v>81111800</v>
      </c>
      <c r="C1530" s="63" t="s">
        <v>5424</v>
      </c>
      <c r="D1530" s="64">
        <v>43182</v>
      </c>
      <c r="E1530" s="65" t="s">
        <v>5009</v>
      </c>
      <c r="F1530" s="66" t="s">
        <v>150</v>
      </c>
      <c r="G1530" s="65" t="s">
        <v>241</v>
      </c>
      <c r="H1530" s="67">
        <v>400000000</v>
      </c>
      <c r="I1530" s="67">
        <v>400000000</v>
      </c>
      <c r="J1530" s="66" t="s">
        <v>76</v>
      </c>
      <c r="K1530" s="66" t="s">
        <v>68</v>
      </c>
      <c r="L1530" s="62" t="s">
        <v>5354</v>
      </c>
      <c r="M1530" s="62" t="s">
        <v>259</v>
      </c>
      <c r="N1530" s="68" t="s">
        <v>5355</v>
      </c>
      <c r="O1530" s="69" t="s">
        <v>5356</v>
      </c>
      <c r="P1530" s="65" t="s">
        <v>5287</v>
      </c>
      <c r="Q1530" s="65" t="s">
        <v>5288</v>
      </c>
      <c r="R1530" s="65" t="s">
        <v>5357</v>
      </c>
      <c r="S1530" s="65" t="s">
        <v>5358</v>
      </c>
      <c r="T1530" s="65" t="s">
        <v>5291</v>
      </c>
      <c r="U1530" s="70" t="s">
        <v>5365</v>
      </c>
      <c r="V1530" s="71"/>
      <c r="W1530" s="72"/>
      <c r="X1530" s="73"/>
      <c r="Y1530" s="74"/>
      <c r="Z1530" s="74"/>
      <c r="AA1530" s="75" t="str">
        <f t="shared" si="23"/>
        <v/>
      </c>
      <c r="AB1530" s="70"/>
      <c r="AC1530" s="70"/>
      <c r="AD1530" s="70" t="s">
        <v>5426</v>
      </c>
      <c r="AE1530" s="70"/>
      <c r="AF1530" s="76" t="s">
        <v>63</v>
      </c>
      <c r="AG1530" s="65" t="s">
        <v>1210</v>
      </c>
    </row>
    <row r="1531" spans="1:33" s="78" customFormat="1" ht="50.25" customHeight="1" x14ac:dyDescent="0.25">
      <c r="A1531" s="61" t="s">
        <v>5280</v>
      </c>
      <c r="B1531" s="62">
        <v>81111800</v>
      </c>
      <c r="C1531" s="63" t="s">
        <v>5424</v>
      </c>
      <c r="D1531" s="64">
        <v>43182</v>
      </c>
      <c r="E1531" s="65" t="s">
        <v>5009</v>
      </c>
      <c r="F1531" s="66" t="s">
        <v>150</v>
      </c>
      <c r="G1531" s="65" t="s">
        <v>241</v>
      </c>
      <c r="H1531" s="67">
        <v>100000000</v>
      </c>
      <c r="I1531" s="67">
        <v>100000000</v>
      </c>
      <c r="J1531" s="66" t="s">
        <v>76</v>
      </c>
      <c r="K1531" s="66" t="s">
        <v>68</v>
      </c>
      <c r="L1531" s="62" t="s">
        <v>5369</v>
      </c>
      <c r="M1531" s="62" t="s">
        <v>5370</v>
      </c>
      <c r="N1531" s="68" t="s">
        <v>5371</v>
      </c>
      <c r="O1531" s="69" t="s">
        <v>5372</v>
      </c>
      <c r="P1531" s="65" t="s">
        <v>5287</v>
      </c>
      <c r="Q1531" s="65" t="s">
        <v>5288</v>
      </c>
      <c r="R1531" s="65" t="s">
        <v>5373</v>
      </c>
      <c r="S1531" s="65" t="s">
        <v>5374</v>
      </c>
      <c r="T1531" s="65" t="s">
        <v>5291</v>
      </c>
      <c r="U1531" s="70" t="s">
        <v>5375</v>
      </c>
      <c r="V1531" s="71"/>
      <c r="W1531" s="72"/>
      <c r="X1531" s="73"/>
      <c r="Y1531" s="74"/>
      <c r="Z1531" s="74"/>
      <c r="AA1531" s="75" t="str">
        <f t="shared" si="23"/>
        <v/>
      </c>
      <c r="AB1531" s="70"/>
      <c r="AC1531" s="70"/>
      <c r="AD1531" s="70" t="s">
        <v>5426</v>
      </c>
      <c r="AE1531" s="70"/>
      <c r="AF1531" s="76" t="s">
        <v>63</v>
      </c>
      <c r="AG1531" s="65" t="s">
        <v>1210</v>
      </c>
    </row>
    <row r="1532" spans="1:33" s="78" customFormat="1" ht="50.25" customHeight="1" x14ac:dyDescent="0.25">
      <c r="A1532" s="61" t="s">
        <v>5280</v>
      </c>
      <c r="B1532" s="62">
        <v>81111800</v>
      </c>
      <c r="C1532" s="63" t="s">
        <v>5424</v>
      </c>
      <c r="D1532" s="64">
        <v>43182</v>
      </c>
      <c r="E1532" s="65" t="s">
        <v>5009</v>
      </c>
      <c r="F1532" s="66" t="s">
        <v>150</v>
      </c>
      <c r="G1532" s="65" t="s">
        <v>533</v>
      </c>
      <c r="H1532" s="67">
        <v>110000000</v>
      </c>
      <c r="I1532" s="67">
        <v>110000000</v>
      </c>
      <c r="J1532" s="66" t="s">
        <v>76</v>
      </c>
      <c r="K1532" s="66" t="s">
        <v>68</v>
      </c>
      <c r="L1532" s="62" t="s">
        <v>5427</v>
      </c>
      <c r="M1532" s="62" t="s">
        <v>5400</v>
      </c>
      <c r="N1532" s="68" t="s">
        <v>5401</v>
      </c>
      <c r="O1532" s="69" t="s">
        <v>5402</v>
      </c>
      <c r="P1532" s="65" t="s">
        <v>5287</v>
      </c>
      <c r="Q1532" s="65" t="s">
        <v>5288</v>
      </c>
      <c r="R1532" s="65" t="s">
        <v>5403</v>
      </c>
      <c r="S1532" s="65" t="s">
        <v>5404</v>
      </c>
      <c r="T1532" s="65" t="s">
        <v>5291</v>
      </c>
      <c r="U1532" s="70" t="s">
        <v>5405</v>
      </c>
      <c r="V1532" s="71"/>
      <c r="W1532" s="72"/>
      <c r="X1532" s="73"/>
      <c r="Y1532" s="74"/>
      <c r="Z1532" s="74"/>
      <c r="AA1532" s="75" t="str">
        <f t="shared" si="23"/>
        <v/>
      </c>
      <c r="AB1532" s="70"/>
      <c r="AC1532" s="70"/>
      <c r="AD1532" s="70" t="s">
        <v>5426</v>
      </c>
      <c r="AE1532" s="70"/>
      <c r="AF1532" s="76" t="s">
        <v>63</v>
      </c>
      <c r="AG1532" s="65" t="s">
        <v>1210</v>
      </c>
    </row>
    <row r="1533" spans="1:33" s="78" customFormat="1" ht="50.25" customHeight="1" x14ac:dyDescent="0.25">
      <c r="A1533" s="61" t="s">
        <v>5280</v>
      </c>
      <c r="B1533" s="62">
        <v>80141607</v>
      </c>
      <c r="C1533" s="63" t="s">
        <v>5428</v>
      </c>
      <c r="D1533" s="64">
        <v>43159</v>
      </c>
      <c r="E1533" s="65" t="s">
        <v>145</v>
      </c>
      <c r="F1533" s="66" t="s">
        <v>220</v>
      </c>
      <c r="G1533" s="65" t="s">
        <v>533</v>
      </c>
      <c r="H1533" s="67">
        <v>24000000</v>
      </c>
      <c r="I1533" s="67">
        <v>24000000</v>
      </c>
      <c r="J1533" s="66" t="s">
        <v>76</v>
      </c>
      <c r="K1533" s="66" t="s">
        <v>68</v>
      </c>
      <c r="L1533" s="62" t="s">
        <v>5354</v>
      </c>
      <c r="M1533" s="62" t="s">
        <v>259</v>
      </c>
      <c r="N1533" s="68" t="s">
        <v>5355</v>
      </c>
      <c r="O1533" s="69" t="s">
        <v>5356</v>
      </c>
      <c r="P1533" s="65" t="s">
        <v>5287</v>
      </c>
      <c r="Q1533" s="65" t="s">
        <v>5288</v>
      </c>
      <c r="R1533" s="65" t="s">
        <v>5357</v>
      </c>
      <c r="S1533" s="65" t="s">
        <v>5358</v>
      </c>
      <c r="T1533" s="65" t="s">
        <v>5291</v>
      </c>
      <c r="U1533" s="70" t="s">
        <v>5359</v>
      </c>
      <c r="V1533" s="71"/>
      <c r="W1533" s="72"/>
      <c r="X1533" s="73"/>
      <c r="Y1533" s="74"/>
      <c r="Z1533" s="74"/>
      <c r="AA1533" s="75" t="str">
        <f t="shared" si="23"/>
        <v/>
      </c>
      <c r="AB1533" s="70"/>
      <c r="AC1533" s="70"/>
      <c r="AD1533" s="70" t="s">
        <v>5299</v>
      </c>
      <c r="AE1533" s="70" t="s">
        <v>5354</v>
      </c>
      <c r="AF1533" s="76" t="s">
        <v>63</v>
      </c>
      <c r="AG1533" s="65" t="s">
        <v>1210</v>
      </c>
    </row>
    <row r="1534" spans="1:33" s="78" customFormat="1" ht="50.25" customHeight="1" x14ac:dyDescent="0.25">
      <c r="A1534" s="61" t="s">
        <v>5280</v>
      </c>
      <c r="B1534" s="62">
        <v>80141607</v>
      </c>
      <c r="C1534" s="63" t="s">
        <v>5428</v>
      </c>
      <c r="D1534" s="64">
        <v>43159</v>
      </c>
      <c r="E1534" s="65" t="s">
        <v>145</v>
      </c>
      <c r="F1534" s="66" t="s">
        <v>220</v>
      </c>
      <c r="G1534" s="65" t="s">
        <v>241</v>
      </c>
      <c r="H1534" s="67">
        <v>36394000</v>
      </c>
      <c r="I1534" s="67">
        <v>36394000</v>
      </c>
      <c r="J1534" s="66" t="s">
        <v>76</v>
      </c>
      <c r="K1534" s="66" t="s">
        <v>68</v>
      </c>
      <c r="L1534" s="62" t="s">
        <v>5354</v>
      </c>
      <c r="M1534" s="62" t="s">
        <v>259</v>
      </c>
      <c r="N1534" s="68" t="s">
        <v>5355</v>
      </c>
      <c r="O1534" s="69" t="s">
        <v>5356</v>
      </c>
      <c r="P1534" s="65" t="s">
        <v>5287</v>
      </c>
      <c r="Q1534" s="65" t="s">
        <v>5288</v>
      </c>
      <c r="R1534" s="65" t="s">
        <v>5357</v>
      </c>
      <c r="S1534" s="65" t="s">
        <v>5358</v>
      </c>
      <c r="T1534" s="65" t="s">
        <v>5291</v>
      </c>
      <c r="U1534" s="70" t="s">
        <v>5365</v>
      </c>
      <c r="V1534" s="71"/>
      <c r="W1534" s="72"/>
      <c r="X1534" s="73"/>
      <c r="Y1534" s="74"/>
      <c r="Z1534" s="74"/>
      <c r="AA1534" s="75" t="str">
        <f t="shared" si="23"/>
        <v/>
      </c>
      <c r="AB1534" s="70"/>
      <c r="AC1534" s="70"/>
      <c r="AD1534" s="70" t="s">
        <v>5299</v>
      </c>
      <c r="AE1534" s="70" t="s">
        <v>5354</v>
      </c>
      <c r="AF1534" s="76" t="s">
        <v>63</v>
      </c>
      <c r="AG1534" s="65" t="s">
        <v>1210</v>
      </c>
    </row>
    <row r="1535" spans="1:33" s="78" customFormat="1" ht="50.25" customHeight="1" x14ac:dyDescent="0.25">
      <c r="A1535" s="61" t="s">
        <v>5280</v>
      </c>
      <c r="B1535" s="62">
        <v>80141607</v>
      </c>
      <c r="C1535" s="63" t="s">
        <v>5428</v>
      </c>
      <c r="D1535" s="64">
        <v>43159</v>
      </c>
      <c r="E1535" s="65" t="s">
        <v>145</v>
      </c>
      <c r="F1535" s="66" t="s">
        <v>220</v>
      </c>
      <c r="G1535" s="65" t="s">
        <v>533</v>
      </c>
      <c r="H1535" s="67">
        <v>80000000</v>
      </c>
      <c r="I1535" s="67">
        <v>80000000</v>
      </c>
      <c r="J1535" s="66" t="s">
        <v>76</v>
      </c>
      <c r="K1535" s="66" t="s">
        <v>68</v>
      </c>
      <c r="L1535" s="62" t="s">
        <v>5427</v>
      </c>
      <c r="M1535" s="62" t="s">
        <v>5400</v>
      </c>
      <c r="N1535" s="68" t="s">
        <v>5401</v>
      </c>
      <c r="O1535" s="69" t="s">
        <v>5402</v>
      </c>
      <c r="P1535" s="65" t="s">
        <v>5287</v>
      </c>
      <c r="Q1535" s="65" t="s">
        <v>5288</v>
      </c>
      <c r="R1535" s="65" t="s">
        <v>5403</v>
      </c>
      <c r="S1535" s="65" t="s">
        <v>5404</v>
      </c>
      <c r="T1535" s="65" t="s">
        <v>5291</v>
      </c>
      <c r="U1535" s="70" t="s">
        <v>5405</v>
      </c>
      <c r="V1535" s="71"/>
      <c r="W1535" s="72"/>
      <c r="X1535" s="73"/>
      <c r="Y1535" s="74"/>
      <c r="Z1535" s="74"/>
      <c r="AA1535" s="75" t="str">
        <f t="shared" si="23"/>
        <v/>
      </c>
      <c r="AB1535" s="70"/>
      <c r="AC1535" s="70"/>
      <c r="AD1535" s="70" t="s">
        <v>5299</v>
      </c>
      <c r="AE1535" s="70" t="s">
        <v>5399</v>
      </c>
      <c r="AF1535" s="76" t="s">
        <v>63</v>
      </c>
      <c r="AG1535" s="65" t="s">
        <v>1210</v>
      </c>
    </row>
    <row r="1536" spans="1:33" s="78" customFormat="1" ht="50.25" customHeight="1" x14ac:dyDescent="0.25">
      <c r="A1536" s="61" t="s">
        <v>5280</v>
      </c>
      <c r="B1536" s="62" t="s">
        <v>5429</v>
      </c>
      <c r="C1536" s="63" t="s">
        <v>5430</v>
      </c>
      <c r="D1536" s="64">
        <v>43049</v>
      </c>
      <c r="E1536" s="65" t="s">
        <v>5431</v>
      </c>
      <c r="F1536" s="66" t="s">
        <v>47</v>
      </c>
      <c r="G1536" s="65" t="s">
        <v>241</v>
      </c>
      <c r="H1536" s="67">
        <v>394417262</v>
      </c>
      <c r="I1536" s="67">
        <v>313377076</v>
      </c>
      <c r="J1536" s="66" t="s">
        <v>49</v>
      </c>
      <c r="K1536" s="66" t="s">
        <v>50</v>
      </c>
      <c r="L1536" s="62" t="s">
        <v>5432</v>
      </c>
      <c r="M1536" s="62" t="s">
        <v>5433</v>
      </c>
      <c r="N1536" s="68">
        <v>3839809</v>
      </c>
      <c r="O1536" s="69" t="s">
        <v>5434</v>
      </c>
      <c r="P1536" s="65" t="s">
        <v>5435</v>
      </c>
      <c r="Q1536" s="65" t="s">
        <v>5436</v>
      </c>
      <c r="R1536" s="65" t="s">
        <v>5437</v>
      </c>
      <c r="S1536" s="65" t="s">
        <v>5438</v>
      </c>
      <c r="T1536" s="65" t="s">
        <v>5436</v>
      </c>
      <c r="U1536" s="70" t="s">
        <v>5439</v>
      </c>
      <c r="V1536" s="71">
        <v>7742</v>
      </c>
      <c r="W1536" s="72">
        <v>7742</v>
      </c>
      <c r="X1536" s="73">
        <v>43049</v>
      </c>
      <c r="Y1536" s="74" t="s">
        <v>5440</v>
      </c>
      <c r="Z1536" s="74">
        <v>4600007887</v>
      </c>
      <c r="AA1536" s="75">
        <f t="shared" si="23"/>
        <v>1</v>
      </c>
      <c r="AB1536" s="70" t="s">
        <v>5441</v>
      </c>
      <c r="AC1536" s="70" t="s">
        <v>61</v>
      </c>
      <c r="AD1536" s="70"/>
      <c r="AE1536" s="70" t="s">
        <v>5442</v>
      </c>
      <c r="AF1536" s="76" t="s">
        <v>95</v>
      </c>
      <c r="AG1536" s="65" t="s">
        <v>5443</v>
      </c>
    </row>
    <row r="1537" spans="1:33" s="78" customFormat="1" ht="50.25" customHeight="1" x14ac:dyDescent="0.25">
      <c r="A1537" s="61" t="s">
        <v>5280</v>
      </c>
      <c r="B1537" s="62">
        <v>81112217</v>
      </c>
      <c r="C1537" s="63" t="s">
        <v>5444</v>
      </c>
      <c r="D1537" s="64">
        <v>43049</v>
      </c>
      <c r="E1537" s="65" t="s">
        <v>5431</v>
      </c>
      <c r="F1537" s="66" t="s">
        <v>97</v>
      </c>
      <c r="G1537" s="65" t="s">
        <v>241</v>
      </c>
      <c r="H1537" s="67">
        <v>47419307</v>
      </c>
      <c r="I1537" s="67">
        <v>39802688</v>
      </c>
      <c r="J1537" s="66" t="s">
        <v>49</v>
      </c>
      <c r="K1537" s="66" t="s">
        <v>50</v>
      </c>
      <c r="L1537" s="62" t="s">
        <v>5432</v>
      </c>
      <c r="M1537" s="62" t="s">
        <v>5433</v>
      </c>
      <c r="N1537" s="68">
        <v>3839809</v>
      </c>
      <c r="O1537" s="69" t="s">
        <v>5434</v>
      </c>
      <c r="P1537" s="65" t="s">
        <v>5435</v>
      </c>
      <c r="Q1537" s="65" t="s">
        <v>5436</v>
      </c>
      <c r="R1537" s="65" t="s">
        <v>5437</v>
      </c>
      <c r="S1537" s="65" t="s">
        <v>5438</v>
      </c>
      <c r="T1537" s="65" t="s">
        <v>5436</v>
      </c>
      <c r="U1537" s="70" t="s">
        <v>5445</v>
      </c>
      <c r="V1537" s="71">
        <v>7743</v>
      </c>
      <c r="W1537" s="72">
        <v>7743</v>
      </c>
      <c r="X1537" s="73">
        <v>43049</v>
      </c>
      <c r="Y1537" s="74" t="s">
        <v>5440</v>
      </c>
      <c r="Z1537" s="74">
        <v>4600007734</v>
      </c>
      <c r="AA1537" s="75">
        <f t="shared" si="23"/>
        <v>1</v>
      </c>
      <c r="AB1537" s="70" t="s">
        <v>5446</v>
      </c>
      <c r="AC1537" s="70" t="s">
        <v>61</v>
      </c>
      <c r="AD1537" s="70"/>
      <c r="AE1537" s="70" t="s">
        <v>5447</v>
      </c>
      <c r="AF1537" s="76" t="s">
        <v>63</v>
      </c>
      <c r="AG1537" s="65" t="s">
        <v>5443</v>
      </c>
    </row>
    <row r="1538" spans="1:33" s="78" customFormat="1" ht="50.25" customHeight="1" x14ac:dyDescent="0.25">
      <c r="A1538" s="61" t="s">
        <v>5280</v>
      </c>
      <c r="B1538" s="62">
        <v>81112217</v>
      </c>
      <c r="C1538" s="63" t="s">
        <v>5444</v>
      </c>
      <c r="D1538" s="64">
        <v>43049</v>
      </c>
      <c r="E1538" s="65" t="s">
        <v>5431</v>
      </c>
      <c r="F1538" s="66" t="s">
        <v>97</v>
      </c>
      <c r="G1538" s="65" t="s">
        <v>533</v>
      </c>
      <c r="H1538" s="67">
        <v>57692978</v>
      </c>
      <c r="I1538" s="67">
        <v>41766688</v>
      </c>
      <c r="J1538" s="66" t="s">
        <v>49</v>
      </c>
      <c r="K1538" s="66" t="s">
        <v>50</v>
      </c>
      <c r="L1538" s="62" t="s">
        <v>5432</v>
      </c>
      <c r="M1538" s="62" t="s">
        <v>5433</v>
      </c>
      <c r="N1538" s="68">
        <v>3839809</v>
      </c>
      <c r="O1538" s="69" t="s">
        <v>5434</v>
      </c>
      <c r="P1538" s="65" t="s">
        <v>5435</v>
      </c>
      <c r="Q1538" s="65" t="s">
        <v>5436</v>
      </c>
      <c r="R1538" s="65" t="s">
        <v>5437</v>
      </c>
      <c r="S1538" s="65" t="s">
        <v>5438</v>
      </c>
      <c r="T1538" s="65" t="s">
        <v>5436</v>
      </c>
      <c r="U1538" s="70" t="s">
        <v>5445</v>
      </c>
      <c r="V1538" s="71">
        <v>7743</v>
      </c>
      <c r="W1538" s="72">
        <v>7743</v>
      </c>
      <c r="X1538" s="73">
        <v>43049</v>
      </c>
      <c r="Y1538" s="74" t="s">
        <v>5440</v>
      </c>
      <c r="Z1538" s="74">
        <v>4600007734</v>
      </c>
      <c r="AA1538" s="75">
        <f t="shared" si="23"/>
        <v>1</v>
      </c>
      <c r="AB1538" s="70" t="s">
        <v>5446</v>
      </c>
      <c r="AC1538" s="70" t="s">
        <v>61</v>
      </c>
      <c r="AD1538" s="70"/>
      <c r="AE1538" s="70" t="s">
        <v>5447</v>
      </c>
      <c r="AF1538" s="76" t="s">
        <v>63</v>
      </c>
      <c r="AG1538" s="65" t="s">
        <v>5443</v>
      </c>
    </row>
    <row r="1539" spans="1:33" s="78" customFormat="1" ht="50.25" customHeight="1" x14ac:dyDescent="0.25">
      <c r="A1539" s="61" t="s">
        <v>5280</v>
      </c>
      <c r="B1539" s="62"/>
      <c r="C1539" s="63" t="s">
        <v>5448</v>
      </c>
      <c r="D1539" s="64">
        <v>43049</v>
      </c>
      <c r="E1539" s="65" t="s">
        <v>5449</v>
      </c>
      <c r="F1539" s="66" t="s">
        <v>47</v>
      </c>
      <c r="G1539" s="65" t="s">
        <v>241</v>
      </c>
      <c r="H1539" s="67">
        <v>252845821</v>
      </c>
      <c r="I1539" s="67">
        <v>214918948</v>
      </c>
      <c r="J1539" s="66" t="s">
        <v>49</v>
      </c>
      <c r="K1539" s="66" t="s">
        <v>50</v>
      </c>
      <c r="L1539" s="62" t="s">
        <v>5432</v>
      </c>
      <c r="M1539" s="62" t="s">
        <v>5433</v>
      </c>
      <c r="N1539" s="68">
        <v>3839809</v>
      </c>
      <c r="O1539" s="69" t="s">
        <v>5434</v>
      </c>
      <c r="P1539" s="65" t="s">
        <v>5435</v>
      </c>
      <c r="Q1539" s="65" t="s">
        <v>5436</v>
      </c>
      <c r="R1539" s="65" t="s">
        <v>5437</v>
      </c>
      <c r="S1539" s="65" t="s">
        <v>5438</v>
      </c>
      <c r="T1539" s="65" t="s">
        <v>5436</v>
      </c>
      <c r="U1539" s="70" t="s">
        <v>5439</v>
      </c>
      <c r="V1539" s="71">
        <v>7782</v>
      </c>
      <c r="W1539" s="72">
        <v>7782</v>
      </c>
      <c r="X1539" s="73">
        <v>43049</v>
      </c>
      <c r="Y1539" s="74" t="s">
        <v>5440</v>
      </c>
      <c r="Z1539" s="74">
        <v>4600007763</v>
      </c>
      <c r="AA1539" s="75">
        <f t="shared" si="23"/>
        <v>1</v>
      </c>
      <c r="AB1539" s="70" t="s">
        <v>5441</v>
      </c>
      <c r="AC1539" s="70" t="s">
        <v>61</v>
      </c>
      <c r="AD1539" s="70"/>
      <c r="AE1539" s="70" t="s">
        <v>5447</v>
      </c>
      <c r="AF1539" s="76" t="s">
        <v>63</v>
      </c>
      <c r="AG1539" s="65" t="s">
        <v>5443</v>
      </c>
    </row>
    <row r="1540" spans="1:33" s="78" customFormat="1" ht="50.25" customHeight="1" x14ac:dyDescent="0.25">
      <c r="A1540" s="61" t="s">
        <v>5280</v>
      </c>
      <c r="B1540" s="62">
        <v>80141607</v>
      </c>
      <c r="C1540" s="63" t="s">
        <v>5450</v>
      </c>
      <c r="D1540" s="64">
        <v>43129</v>
      </c>
      <c r="E1540" s="65" t="s">
        <v>5431</v>
      </c>
      <c r="F1540" s="66" t="s">
        <v>75</v>
      </c>
      <c r="G1540" s="65" t="s">
        <v>241</v>
      </c>
      <c r="H1540" s="67">
        <v>40000000</v>
      </c>
      <c r="I1540" s="67">
        <v>40000000</v>
      </c>
      <c r="J1540" s="66" t="s">
        <v>76</v>
      </c>
      <c r="K1540" s="66" t="s">
        <v>68</v>
      </c>
      <c r="L1540" s="62" t="s">
        <v>5451</v>
      </c>
      <c r="M1540" s="62" t="s">
        <v>5452</v>
      </c>
      <c r="N1540" s="68">
        <v>3839819</v>
      </c>
      <c r="O1540" s="69" t="s">
        <v>5453</v>
      </c>
      <c r="P1540" s="65" t="s">
        <v>5435</v>
      </c>
      <c r="Q1540" s="65" t="s">
        <v>5454</v>
      </c>
      <c r="R1540" s="65" t="s">
        <v>5455</v>
      </c>
      <c r="S1540" s="65" t="s">
        <v>5456</v>
      </c>
      <c r="T1540" s="65" t="s">
        <v>5454</v>
      </c>
      <c r="U1540" s="70" t="s">
        <v>5457</v>
      </c>
      <c r="V1540" s="71"/>
      <c r="W1540" s="72"/>
      <c r="X1540" s="73"/>
      <c r="Y1540" s="74"/>
      <c r="Z1540" s="74"/>
      <c r="AA1540" s="75" t="str">
        <f t="shared" si="23"/>
        <v/>
      </c>
      <c r="AB1540" s="70"/>
      <c r="AC1540" s="70"/>
      <c r="AD1540" s="70"/>
      <c r="AE1540" s="70" t="s">
        <v>5451</v>
      </c>
      <c r="AF1540" s="76" t="s">
        <v>5458</v>
      </c>
      <c r="AG1540" s="65" t="s">
        <v>5459</v>
      </c>
    </row>
    <row r="1541" spans="1:33" s="78" customFormat="1" ht="50.25" customHeight="1" x14ac:dyDescent="0.25">
      <c r="A1541" s="61" t="s">
        <v>5280</v>
      </c>
      <c r="B1541" s="62">
        <v>45111616</v>
      </c>
      <c r="C1541" s="63" t="s">
        <v>5460</v>
      </c>
      <c r="D1541" s="64">
        <v>43129</v>
      </c>
      <c r="E1541" s="65" t="s">
        <v>5256</v>
      </c>
      <c r="F1541" s="66" t="s">
        <v>236</v>
      </c>
      <c r="G1541" s="65" t="s">
        <v>241</v>
      </c>
      <c r="H1541" s="67">
        <v>2600000</v>
      </c>
      <c r="I1541" s="67">
        <v>2600000</v>
      </c>
      <c r="J1541" s="66" t="s">
        <v>76</v>
      </c>
      <c r="K1541" s="66" t="s">
        <v>68</v>
      </c>
      <c r="L1541" s="62" t="s">
        <v>5461</v>
      </c>
      <c r="M1541" s="62" t="s">
        <v>4720</v>
      </c>
      <c r="N1541" s="68">
        <v>3839936</v>
      </c>
      <c r="O1541" s="69" t="s">
        <v>5462</v>
      </c>
      <c r="P1541" s="65" t="s">
        <v>5463</v>
      </c>
      <c r="Q1541" s="65" t="s">
        <v>5454</v>
      </c>
      <c r="R1541" s="65" t="s">
        <v>5455</v>
      </c>
      <c r="S1541" s="65" t="s">
        <v>5456</v>
      </c>
      <c r="T1541" s="65" t="s">
        <v>5454</v>
      </c>
      <c r="U1541" s="70" t="s">
        <v>5457</v>
      </c>
      <c r="V1541" s="71"/>
      <c r="W1541" s="72"/>
      <c r="X1541" s="73"/>
      <c r="Y1541" s="74"/>
      <c r="Z1541" s="74"/>
      <c r="AA1541" s="75" t="str">
        <f t="shared" si="23"/>
        <v/>
      </c>
      <c r="AB1541" s="70"/>
      <c r="AC1541" s="70"/>
      <c r="AD1541" s="70" t="s">
        <v>5464</v>
      </c>
      <c r="AE1541" s="70" t="s">
        <v>5465</v>
      </c>
      <c r="AF1541" s="76" t="s">
        <v>5458</v>
      </c>
      <c r="AG1541" s="65" t="s">
        <v>5459</v>
      </c>
    </row>
    <row r="1542" spans="1:33" s="78" customFormat="1" ht="50.25" customHeight="1" x14ac:dyDescent="0.25">
      <c r="A1542" s="61" t="s">
        <v>5280</v>
      </c>
      <c r="B1542" s="62">
        <v>85101701</v>
      </c>
      <c r="C1542" s="63" t="s">
        <v>5466</v>
      </c>
      <c r="D1542" s="64">
        <v>43165</v>
      </c>
      <c r="E1542" s="65" t="s">
        <v>5467</v>
      </c>
      <c r="F1542" s="66" t="s">
        <v>220</v>
      </c>
      <c r="G1542" s="65" t="s">
        <v>533</v>
      </c>
      <c r="H1542" s="67">
        <v>280000000</v>
      </c>
      <c r="I1542" s="67">
        <v>280000000</v>
      </c>
      <c r="J1542" s="66" t="s">
        <v>76</v>
      </c>
      <c r="K1542" s="66" t="s">
        <v>68</v>
      </c>
      <c r="L1542" s="62" t="s">
        <v>5468</v>
      </c>
      <c r="M1542" s="62" t="s">
        <v>243</v>
      </c>
      <c r="N1542" s="68">
        <v>3839868</v>
      </c>
      <c r="O1542" s="69" t="s">
        <v>5469</v>
      </c>
      <c r="P1542" s="65" t="s">
        <v>5470</v>
      </c>
      <c r="Q1542" s="65" t="s">
        <v>5471</v>
      </c>
      <c r="R1542" s="65" t="s">
        <v>5470</v>
      </c>
      <c r="S1542" s="65" t="s">
        <v>5472</v>
      </c>
      <c r="T1542" s="65" t="s">
        <v>5471</v>
      </c>
      <c r="U1542" s="70" t="s">
        <v>5473</v>
      </c>
      <c r="V1542" s="71"/>
      <c r="W1542" s="72"/>
      <c r="X1542" s="73"/>
      <c r="Y1542" s="74"/>
      <c r="Z1542" s="74"/>
      <c r="AA1542" s="75" t="str">
        <f t="shared" si="23"/>
        <v/>
      </c>
      <c r="AB1542" s="70"/>
      <c r="AC1542" s="70"/>
      <c r="AD1542" s="70"/>
      <c r="AE1542" s="70" t="s">
        <v>5474</v>
      </c>
      <c r="AF1542" s="76" t="s">
        <v>63</v>
      </c>
      <c r="AG1542" s="65" t="s">
        <v>5459</v>
      </c>
    </row>
    <row r="1543" spans="1:33" s="78" customFormat="1" ht="50.25" customHeight="1" x14ac:dyDescent="0.25">
      <c r="A1543" s="61" t="s">
        <v>5280</v>
      </c>
      <c r="B1543" s="62">
        <v>80000000</v>
      </c>
      <c r="C1543" s="63" t="s">
        <v>5475</v>
      </c>
      <c r="D1543" s="64">
        <v>43060</v>
      </c>
      <c r="E1543" s="65" t="s">
        <v>1506</v>
      </c>
      <c r="F1543" s="66" t="s">
        <v>47</v>
      </c>
      <c r="G1543" s="65" t="s">
        <v>533</v>
      </c>
      <c r="H1543" s="67">
        <v>11446717400</v>
      </c>
      <c r="I1543" s="67">
        <v>3338369000</v>
      </c>
      <c r="J1543" s="66" t="s">
        <v>49</v>
      </c>
      <c r="K1543" s="66" t="s">
        <v>50</v>
      </c>
      <c r="L1543" s="62" t="s">
        <v>5476</v>
      </c>
      <c r="M1543" s="62" t="s">
        <v>259</v>
      </c>
      <c r="N1543" s="68">
        <v>3839830</v>
      </c>
      <c r="O1543" s="69" t="s">
        <v>5477</v>
      </c>
      <c r="P1543" s="65" t="s">
        <v>5435</v>
      </c>
      <c r="Q1543" s="65"/>
      <c r="R1543" s="65"/>
      <c r="S1543" s="65" t="s">
        <v>5478</v>
      </c>
      <c r="T1543" s="65"/>
      <c r="U1543" s="70"/>
      <c r="V1543" s="71">
        <v>7966</v>
      </c>
      <c r="W1543" s="72">
        <v>17329</v>
      </c>
      <c r="X1543" s="73">
        <v>43049</v>
      </c>
      <c r="Y1543" s="74" t="s">
        <v>68</v>
      </c>
      <c r="Z1543" s="74">
        <v>4600007919</v>
      </c>
      <c r="AA1543" s="75">
        <f t="shared" si="23"/>
        <v>1</v>
      </c>
      <c r="AB1543" s="70" t="s">
        <v>5479</v>
      </c>
      <c r="AC1543" s="70" t="s">
        <v>61</v>
      </c>
      <c r="AD1543" s="70" t="s">
        <v>5480</v>
      </c>
      <c r="AE1543" s="70" t="s">
        <v>5481</v>
      </c>
      <c r="AF1543" s="76" t="s">
        <v>63</v>
      </c>
      <c r="AG1543" s="65" t="s">
        <v>5443</v>
      </c>
    </row>
    <row r="1544" spans="1:33" s="78" customFormat="1" ht="50.25" customHeight="1" x14ac:dyDescent="0.25">
      <c r="A1544" s="61" t="s">
        <v>5280</v>
      </c>
      <c r="B1544" s="62">
        <v>81112200</v>
      </c>
      <c r="C1544" s="63" t="s">
        <v>5482</v>
      </c>
      <c r="D1544" s="64">
        <v>43118</v>
      </c>
      <c r="E1544" s="65" t="s">
        <v>5483</v>
      </c>
      <c r="F1544" s="66" t="s">
        <v>5484</v>
      </c>
      <c r="G1544" s="65" t="s">
        <v>533</v>
      </c>
      <c r="H1544" s="67">
        <v>893312835</v>
      </c>
      <c r="I1544" s="67">
        <v>893312835</v>
      </c>
      <c r="J1544" s="66" t="s">
        <v>76</v>
      </c>
      <c r="K1544" s="66" t="s">
        <v>68</v>
      </c>
      <c r="L1544" s="62" t="s">
        <v>5485</v>
      </c>
      <c r="M1544" s="62" t="s">
        <v>259</v>
      </c>
      <c r="N1544" s="68">
        <v>3839394</v>
      </c>
      <c r="O1544" s="69" t="s">
        <v>5486</v>
      </c>
      <c r="P1544" s="65" t="s">
        <v>5487</v>
      </c>
      <c r="Q1544" s="65" t="s">
        <v>5488</v>
      </c>
      <c r="R1544" s="65" t="s">
        <v>5487</v>
      </c>
      <c r="S1544" s="65" t="s">
        <v>5489</v>
      </c>
      <c r="T1544" s="65" t="s">
        <v>5490</v>
      </c>
      <c r="U1544" s="70"/>
      <c r="V1544" s="71">
        <v>8056</v>
      </c>
      <c r="W1544" s="72">
        <v>20714</v>
      </c>
      <c r="X1544" s="73" t="s">
        <v>5491</v>
      </c>
      <c r="Y1544" s="74" t="s">
        <v>68</v>
      </c>
      <c r="Z1544" s="74">
        <v>4600008042</v>
      </c>
      <c r="AA1544" s="75">
        <f t="shared" si="23"/>
        <v>1</v>
      </c>
      <c r="AB1544" s="70" t="s">
        <v>5492</v>
      </c>
      <c r="AC1544" s="70" t="s">
        <v>61</v>
      </c>
      <c r="AD1544" s="70"/>
      <c r="AE1544" s="70" t="s">
        <v>5493</v>
      </c>
      <c r="AF1544" s="76" t="s">
        <v>95</v>
      </c>
      <c r="AG1544" s="65" t="s">
        <v>5443</v>
      </c>
    </row>
    <row r="1545" spans="1:33" s="78" customFormat="1" ht="50.25" customHeight="1" x14ac:dyDescent="0.25">
      <c r="A1545" s="61" t="s">
        <v>5280</v>
      </c>
      <c r="B1545" s="62">
        <v>15101500</v>
      </c>
      <c r="C1545" s="63" t="s">
        <v>5494</v>
      </c>
      <c r="D1545" s="64">
        <v>43102</v>
      </c>
      <c r="E1545" s="65" t="s">
        <v>80</v>
      </c>
      <c r="F1545" s="66" t="s">
        <v>97</v>
      </c>
      <c r="G1545" s="65" t="s">
        <v>241</v>
      </c>
      <c r="H1545" s="67">
        <v>230832501</v>
      </c>
      <c r="I1545" s="67">
        <v>230832501</v>
      </c>
      <c r="J1545" s="66" t="s">
        <v>76</v>
      </c>
      <c r="K1545" s="66" t="s">
        <v>68</v>
      </c>
      <c r="L1545" s="62" t="s">
        <v>5495</v>
      </c>
      <c r="M1545" s="62" t="s">
        <v>5496</v>
      </c>
      <c r="N1545" s="68">
        <v>3839761</v>
      </c>
      <c r="O1545" s="69" t="s">
        <v>5497</v>
      </c>
      <c r="P1545" s="65" t="s">
        <v>5435</v>
      </c>
      <c r="Q1545" s="65" t="s">
        <v>5498</v>
      </c>
      <c r="R1545" s="65" t="s">
        <v>5499</v>
      </c>
      <c r="S1545" s="65" t="s">
        <v>5500</v>
      </c>
      <c r="T1545" s="65" t="s">
        <v>5498</v>
      </c>
      <c r="U1545" s="70" t="s">
        <v>5501</v>
      </c>
      <c r="V1545" s="71">
        <v>8017</v>
      </c>
      <c r="W1545" s="72">
        <v>19937</v>
      </c>
      <c r="X1545" s="73">
        <v>43119</v>
      </c>
      <c r="Y1545" s="74" t="s">
        <v>68</v>
      </c>
      <c r="Z1545" s="74">
        <v>4600007993</v>
      </c>
      <c r="AA1545" s="75">
        <f t="shared" si="23"/>
        <v>1</v>
      </c>
      <c r="AB1545" s="70" t="s">
        <v>5502</v>
      </c>
      <c r="AC1545" s="70" t="s">
        <v>61</v>
      </c>
      <c r="AD1545" s="70" t="s">
        <v>5503</v>
      </c>
      <c r="AE1545" s="70" t="s">
        <v>5504</v>
      </c>
      <c r="AF1545" s="76" t="s">
        <v>63</v>
      </c>
      <c r="AG1545" s="65" t="s">
        <v>5505</v>
      </c>
    </row>
    <row r="1546" spans="1:33" s="78" customFormat="1" ht="50.25" customHeight="1" x14ac:dyDescent="0.25">
      <c r="A1546" s="61" t="s">
        <v>5280</v>
      </c>
      <c r="B1546" s="62">
        <v>15101500</v>
      </c>
      <c r="C1546" s="63" t="s">
        <v>5494</v>
      </c>
      <c r="D1546" s="64">
        <v>43131</v>
      </c>
      <c r="E1546" s="65" t="s">
        <v>80</v>
      </c>
      <c r="F1546" s="66" t="s">
        <v>97</v>
      </c>
      <c r="G1546" s="65" t="s">
        <v>241</v>
      </c>
      <c r="H1546" s="67">
        <v>260458062</v>
      </c>
      <c r="I1546" s="67">
        <v>260458062</v>
      </c>
      <c r="J1546" s="66" t="s">
        <v>76</v>
      </c>
      <c r="K1546" s="66" t="s">
        <v>68</v>
      </c>
      <c r="L1546" s="62" t="s">
        <v>5506</v>
      </c>
      <c r="M1546" s="62" t="s">
        <v>5507</v>
      </c>
      <c r="N1546" s="68">
        <v>3839020</v>
      </c>
      <c r="O1546" s="69" t="s">
        <v>5508</v>
      </c>
      <c r="P1546" s="65" t="s">
        <v>5435</v>
      </c>
      <c r="Q1546" s="65" t="s">
        <v>5498</v>
      </c>
      <c r="R1546" s="65" t="s">
        <v>5499</v>
      </c>
      <c r="S1546" s="65" t="s">
        <v>5500</v>
      </c>
      <c r="T1546" s="65" t="s">
        <v>5498</v>
      </c>
      <c r="U1546" s="70" t="s">
        <v>5501</v>
      </c>
      <c r="V1546" s="71">
        <v>8017</v>
      </c>
      <c r="W1546" s="72">
        <v>19937</v>
      </c>
      <c r="X1546" s="73">
        <v>43119</v>
      </c>
      <c r="Y1546" s="74" t="s">
        <v>68</v>
      </c>
      <c r="Z1546" s="74">
        <v>4600007993</v>
      </c>
      <c r="AA1546" s="75">
        <f t="shared" si="23"/>
        <v>1</v>
      </c>
      <c r="AB1546" s="70" t="s">
        <v>5502</v>
      </c>
      <c r="AC1546" s="70" t="s">
        <v>61</v>
      </c>
      <c r="AD1546" s="70"/>
      <c r="AE1546" s="70" t="s">
        <v>5504</v>
      </c>
      <c r="AF1546" s="76" t="s">
        <v>63</v>
      </c>
      <c r="AG1546" s="65" t="s">
        <v>5505</v>
      </c>
    </row>
    <row r="1547" spans="1:33" s="78" customFormat="1" ht="50.25" customHeight="1" x14ac:dyDescent="0.25">
      <c r="A1547" s="61" t="s">
        <v>5280</v>
      </c>
      <c r="B1547" s="62">
        <v>78181800</v>
      </c>
      <c r="C1547" s="63" t="s">
        <v>5509</v>
      </c>
      <c r="D1547" s="64">
        <v>43102</v>
      </c>
      <c r="E1547" s="65" t="s">
        <v>1771</v>
      </c>
      <c r="F1547" s="66" t="s">
        <v>75</v>
      </c>
      <c r="G1547" s="65" t="s">
        <v>241</v>
      </c>
      <c r="H1547" s="67">
        <v>60156142</v>
      </c>
      <c r="I1547" s="67">
        <v>60156142</v>
      </c>
      <c r="J1547" s="66" t="s">
        <v>76</v>
      </c>
      <c r="K1547" s="66" t="s">
        <v>68</v>
      </c>
      <c r="L1547" s="62" t="s">
        <v>5495</v>
      </c>
      <c r="M1547" s="62" t="s">
        <v>5496</v>
      </c>
      <c r="N1547" s="68">
        <v>3839761</v>
      </c>
      <c r="O1547" s="69" t="s">
        <v>5497</v>
      </c>
      <c r="P1547" s="65" t="s">
        <v>5435</v>
      </c>
      <c r="Q1547" s="65" t="s">
        <v>5498</v>
      </c>
      <c r="R1547" s="65" t="s">
        <v>5499</v>
      </c>
      <c r="S1547" s="65" t="s">
        <v>5500</v>
      </c>
      <c r="T1547" s="65" t="s">
        <v>5498</v>
      </c>
      <c r="U1547" s="70" t="s">
        <v>5501</v>
      </c>
      <c r="V1547" s="71"/>
      <c r="W1547" s="72"/>
      <c r="X1547" s="73"/>
      <c r="Y1547" s="74"/>
      <c r="Z1547" s="74"/>
      <c r="AA1547" s="75" t="str">
        <f t="shared" si="23"/>
        <v/>
      </c>
      <c r="AB1547" s="70"/>
      <c r="AC1547" s="70"/>
      <c r="AD1547" s="70"/>
      <c r="AE1547" s="70" t="s">
        <v>5504</v>
      </c>
      <c r="AF1547" s="76" t="s">
        <v>63</v>
      </c>
      <c r="AG1547" s="65" t="s">
        <v>5505</v>
      </c>
    </row>
    <row r="1548" spans="1:33" s="78" customFormat="1" ht="50.25" customHeight="1" x14ac:dyDescent="0.25">
      <c r="A1548" s="61" t="s">
        <v>5280</v>
      </c>
      <c r="B1548" s="62">
        <v>78181800</v>
      </c>
      <c r="C1548" s="63" t="s">
        <v>5510</v>
      </c>
      <c r="D1548" s="64">
        <v>43102</v>
      </c>
      <c r="E1548" s="65" t="s">
        <v>2583</v>
      </c>
      <c r="F1548" s="66" t="s">
        <v>97</v>
      </c>
      <c r="G1548" s="65" t="s">
        <v>241</v>
      </c>
      <c r="H1548" s="67">
        <v>238224232</v>
      </c>
      <c r="I1548" s="67">
        <v>238224232</v>
      </c>
      <c r="J1548" s="66" t="s">
        <v>76</v>
      </c>
      <c r="K1548" s="66" t="s">
        <v>68</v>
      </c>
      <c r="L1548" s="62" t="s">
        <v>5495</v>
      </c>
      <c r="M1548" s="62" t="s">
        <v>5496</v>
      </c>
      <c r="N1548" s="68">
        <v>3839761</v>
      </c>
      <c r="O1548" s="69" t="s">
        <v>5497</v>
      </c>
      <c r="P1548" s="65" t="s">
        <v>5435</v>
      </c>
      <c r="Q1548" s="65" t="s">
        <v>5498</v>
      </c>
      <c r="R1548" s="65" t="s">
        <v>5499</v>
      </c>
      <c r="S1548" s="65" t="s">
        <v>5500</v>
      </c>
      <c r="T1548" s="65" t="s">
        <v>5498</v>
      </c>
      <c r="U1548" s="70" t="s">
        <v>5501</v>
      </c>
      <c r="V1548" s="71">
        <v>8028</v>
      </c>
      <c r="W1548" s="72">
        <v>20508</v>
      </c>
      <c r="X1548" s="73">
        <v>43126</v>
      </c>
      <c r="Y1548" s="74" t="s">
        <v>68</v>
      </c>
      <c r="Z1548" s="74">
        <v>4600008055</v>
      </c>
      <c r="AA1548" s="75">
        <f t="shared" ref="AA1548:AA1611" si="24">+IF(AND(W1548="",X1548="",Y1548="",Z1548=""),"",IF(AND(W1548&lt;&gt;"",X1548="",Y1548="",Z1548=""),0%,IF(AND(W1548&lt;&gt;"",X1548&lt;&gt;"",Y1548="",Z1548=""),33%,IF(AND(W1548&lt;&gt;"",X1548&lt;&gt;"",Y1548&lt;&gt;"",Z1548=""),66%,IF(AND(W1548&lt;&gt;"",X1548&lt;&gt;"",Y1548&lt;&gt;"",Z1548&lt;&gt;""),100%,"Información incompleta")))))</f>
        <v>1</v>
      </c>
      <c r="AB1548" s="70" t="s">
        <v>5511</v>
      </c>
      <c r="AC1548" s="70" t="s">
        <v>61</v>
      </c>
      <c r="AD1548" s="70"/>
      <c r="AE1548" s="70" t="s">
        <v>5512</v>
      </c>
      <c r="AF1548" s="76" t="s">
        <v>63</v>
      </c>
      <c r="AG1548" s="65" t="s">
        <v>5505</v>
      </c>
    </row>
    <row r="1549" spans="1:33" s="78" customFormat="1" ht="50.25" customHeight="1" x14ac:dyDescent="0.25">
      <c r="A1549" s="61" t="s">
        <v>5280</v>
      </c>
      <c r="B1549" s="62">
        <v>80111700</v>
      </c>
      <c r="C1549" s="63" t="s">
        <v>5513</v>
      </c>
      <c r="D1549" s="64">
        <v>43102</v>
      </c>
      <c r="E1549" s="65" t="s">
        <v>1771</v>
      </c>
      <c r="F1549" s="66" t="s">
        <v>225</v>
      </c>
      <c r="G1549" s="65" t="s">
        <v>241</v>
      </c>
      <c r="H1549" s="67">
        <v>67224112</v>
      </c>
      <c r="I1549" s="67">
        <v>67224112</v>
      </c>
      <c r="J1549" s="66" t="s">
        <v>76</v>
      </c>
      <c r="K1549" s="66" t="s">
        <v>68</v>
      </c>
      <c r="L1549" s="62" t="s">
        <v>5495</v>
      </c>
      <c r="M1549" s="62" t="s">
        <v>5496</v>
      </c>
      <c r="N1549" s="68">
        <v>3839761</v>
      </c>
      <c r="O1549" s="69" t="s">
        <v>5497</v>
      </c>
      <c r="P1549" s="65" t="s">
        <v>5435</v>
      </c>
      <c r="Q1549" s="65" t="s">
        <v>5498</v>
      </c>
      <c r="R1549" s="65" t="s">
        <v>5499</v>
      </c>
      <c r="S1549" s="65" t="s">
        <v>5500</v>
      </c>
      <c r="T1549" s="65" t="s">
        <v>5498</v>
      </c>
      <c r="U1549" s="70" t="s">
        <v>5501</v>
      </c>
      <c r="V1549" s="71">
        <v>8026</v>
      </c>
      <c r="W1549" s="72">
        <v>20506</v>
      </c>
      <c r="X1549" s="73">
        <v>43126</v>
      </c>
      <c r="Y1549" s="74" t="s">
        <v>68</v>
      </c>
      <c r="Z1549" s="74">
        <v>4600008053</v>
      </c>
      <c r="AA1549" s="75">
        <f t="shared" si="24"/>
        <v>1</v>
      </c>
      <c r="AB1549" s="70" t="s">
        <v>5514</v>
      </c>
      <c r="AC1549" s="70" t="s">
        <v>61</v>
      </c>
      <c r="AD1549" s="70"/>
      <c r="AE1549" s="70" t="s">
        <v>5512</v>
      </c>
      <c r="AF1549" s="76" t="s">
        <v>63</v>
      </c>
      <c r="AG1549" s="65" t="s">
        <v>5505</v>
      </c>
    </row>
    <row r="1550" spans="1:33" s="78" customFormat="1" ht="50.25" customHeight="1" x14ac:dyDescent="0.25">
      <c r="A1550" s="61" t="s">
        <v>5280</v>
      </c>
      <c r="B1550" s="62">
        <v>80131502</v>
      </c>
      <c r="C1550" s="63" t="s">
        <v>5515</v>
      </c>
      <c r="D1550" s="64">
        <v>43102</v>
      </c>
      <c r="E1550" s="65" t="s">
        <v>80</v>
      </c>
      <c r="F1550" s="66" t="s">
        <v>1212</v>
      </c>
      <c r="G1550" s="65" t="s">
        <v>241</v>
      </c>
      <c r="H1550" s="67">
        <v>155389692</v>
      </c>
      <c r="I1550" s="67">
        <v>155389692</v>
      </c>
      <c r="J1550" s="66" t="s">
        <v>76</v>
      </c>
      <c r="K1550" s="66" t="s">
        <v>68</v>
      </c>
      <c r="L1550" s="62" t="s">
        <v>5495</v>
      </c>
      <c r="M1550" s="62" t="s">
        <v>5496</v>
      </c>
      <c r="N1550" s="68">
        <v>3839761</v>
      </c>
      <c r="O1550" s="69" t="s">
        <v>5497</v>
      </c>
      <c r="P1550" s="65" t="s">
        <v>5435</v>
      </c>
      <c r="Q1550" s="65" t="s">
        <v>5498</v>
      </c>
      <c r="R1550" s="65" t="s">
        <v>5499</v>
      </c>
      <c r="S1550" s="65" t="s">
        <v>5500</v>
      </c>
      <c r="T1550" s="65" t="s">
        <v>5498</v>
      </c>
      <c r="U1550" s="70" t="s">
        <v>5501</v>
      </c>
      <c r="V1550" s="71" t="s">
        <v>5516</v>
      </c>
      <c r="W1550" s="72">
        <v>20081</v>
      </c>
      <c r="X1550" s="73">
        <v>43089</v>
      </c>
      <c r="Y1550" s="74" t="s">
        <v>68</v>
      </c>
      <c r="Z1550" s="74" t="s">
        <v>5516</v>
      </c>
      <c r="AA1550" s="75">
        <f t="shared" si="24"/>
        <v>1</v>
      </c>
      <c r="AB1550" s="70" t="s">
        <v>5517</v>
      </c>
      <c r="AC1550" s="70" t="s">
        <v>61</v>
      </c>
      <c r="AD1550" s="70"/>
      <c r="AE1550" s="70" t="s">
        <v>5504</v>
      </c>
      <c r="AF1550" s="76" t="s">
        <v>63</v>
      </c>
      <c r="AG1550" s="65" t="s">
        <v>5505</v>
      </c>
    </row>
    <row r="1551" spans="1:33" s="78" customFormat="1" ht="50.25" customHeight="1" x14ac:dyDescent="0.25">
      <c r="A1551" s="61" t="s">
        <v>5280</v>
      </c>
      <c r="B1551" s="62" t="s">
        <v>5518</v>
      </c>
      <c r="C1551" s="63" t="s">
        <v>5519</v>
      </c>
      <c r="D1551" s="64">
        <v>43102</v>
      </c>
      <c r="E1551" s="65" t="s">
        <v>1771</v>
      </c>
      <c r="F1551" s="66" t="s">
        <v>225</v>
      </c>
      <c r="G1551" s="65" t="s">
        <v>241</v>
      </c>
      <c r="H1551" s="67">
        <v>31875603</v>
      </c>
      <c r="I1551" s="67">
        <v>31875603</v>
      </c>
      <c r="J1551" s="66" t="s">
        <v>76</v>
      </c>
      <c r="K1551" s="66" t="s">
        <v>68</v>
      </c>
      <c r="L1551" s="62" t="s">
        <v>5495</v>
      </c>
      <c r="M1551" s="62" t="s">
        <v>5496</v>
      </c>
      <c r="N1551" s="68">
        <v>3839761</v>
      </c>
      <c r="O1551" s="69" t="s">
        <v>5497</v>
      </c>
      <c r="P1551" s="65" t="s">
        <v>5435</v>
      </c>
      <c r="Q1551" s="65" t="s">
        <v>5498</v>
      </c>
      <c r="R1551" s="65" t="s">
        <v>5499</v>
      </c>
      <c r="S1551" s="65" t="s">
        <v>5500</v>
      </c>
      <c r="T1551" s="65" t="s">
        <v>5498</v>
      </c>
      <c r="U1551" s="70" t="s">
        <v>5501</v>
      </c>
      <c r="V1551" s="71">
        <v>8027</v>
      </c>
      <c r="W1551" s="72">
        <v>20019</v>
      </c>
      <c r="X1551" s="73">
        <v>43126</v>
      </c>
      <c r="Y1551" s="74" t="s">
        <v>68</v>
      </c>
      <c r="Z1551" s="74">
        <v>4600008046</v>
      </c>
      <c r="AA1551" s="75">
        <f t="shared" si="24"/>
        <v>1</v>
      </c>
      <c r="AB1551" s="70" t="s">
        <v>5520</v>
      </c>
      <c r="AC1551" s="70" t="s">
        <v>61</v>
      </c>
      <c r="AD1551" s="70"/>
      <c r="AE1551" s="70" t="s">
        <v>5521</v>
      </c>
      <c r="AF1551" s="76" t="s">
        <v>63</v>
      </c>
      <c r="AG1551" s="65" t="s">
        <v>5505</v>
      </c>
    </row>
    <row r="1552" spans="1:33" s="78" customFormat="1" ht="50.25" customHeight="1" x14ac:dyDescent="0.25">
      <c r="A1552" s="61" t="s">
        <v>5280</v>
      </c>
      <c r="B1552" s="62" t="s">
        <v>5518</v>
      </c>
      <c r="C1552" s="63" t="s">
        <v>5519</v>
      </c>
      <c r="D1552" s="64">
        <v>43102</v>
      </c>
      <c r="E1552" s="65" t="s">
        <v>1771</v>
      </c>
      <c r="F1552" s="66" t="s">
        <v>225</v>
      </c>
      <c r="G1552" s="65" t="s">
        <v>241</v>
      </c>
      <c r="H1552" s="67">
        <v>13660973</v>
      </c>
      <c r="I1552" s="67">
        <v>13660973</v>
      </c>
      <c r="J1552" s="66" t="s">
        <v>76</v>
      </c>
      <c r="K1552" s="66" t="s">
        <v>68</v>
      </c>
      <c r="L1552" s="62" t="s">
        <v>5506</v>
      </c>
      <c r="M1552" s="62" t="s">
        <v>5507</v>
      </c>
      <c r="N1552" s="68">
        <v>3839020</v>
      </c>
      <c r="O1552" s="69" t="s">
        <v>5508</v>
      </c>
      <c r="P1552" s="65" t="s">
        <v>5435</v>
      </c>
      <c r="Q1552" s="65" t="s">
        <v>5498</v>
      </c>
      <c r="R1552" s="65" t="s">
        <v>5499</v>
      </c>
      <c r="S1552" s="65" t="s">
        <v>5522</v>
      </c>
      <c r="T1552" s="65" t="s">
        <v>5498</v>
      </c>
      <c r="U1552" s="70" t="s">
        <v>5501</v>
      </c>
      <c r="V1552" s="71">
        <v>8027</v>
      </c>
      <c r="W1552" s="72">
        <v>20019</v>
      </c>
      <c r="X1552" s="73">
        <v>43126</v>
      </c>
      <c r="Y1552" s="74" t="s">
        <v>68</v>
      </c>
      <c r="Z1552" s="74">
        <v>4600008046</v>
      </c>
      <c r="AA1552" s="75">
        <f t="shared" si="24"/>
        <v>1</v>
      </c>
      <c r="AB1552" s="70" t="s">
        <v>5520</v>
      </c>
      <c r="AC1552" s="70" t="s">
        <v>61</v>
      </c>
      <c r="AD1552" s="70"/>
      <c r="AE1552" s="70" t="s">
        <v>5523</v>
      </c>
      <c r="AF1552" s="76" t="s">
        <v>63</v>
      </c>
      <c r="AG1552" s="65" t="s">
        <v>5505</v>
      </c>
    </row>
    <row r="1553" spans="1:33" s="78" customFormat="1" ht="50.25" customHeight="1" x14ac:dyDescent="0.25">
      <c r="A1553" s="61" t="s">
        <v>5280</v>
      </c>
      <c r="B1553" s="62">
        <v>80111700</v>
      </c>
      <c r="C1553" s="63" t="s">
        <v>5524</v>
      </c>
      <c r="D1553" s="64">
        <v>43101</v>
      </c>
      <c r="E1553" s="65" t="s">
        <v>1513</v>
      </c>
      <c r="F1553" s="66" t="s">
        <v>225</v>
      </c>
      <c r="G1553" s="65" t="s">
        <v>241</v>
      </c>
      <c r="H1553" s="67">
        <v>79273477</v>
      </c>
      <c r="I1553" s="67">
        <v>79273477</v>
      </c>
      <c r="J1553" s="66" t="s">
        <v>76</v>
      </c>
      <c r="K1553" s="66" t="s">
        <v>68</v>
      </c>
      <c r="L1553" s="62" t="s">
        <v>5495</v>
      </c>
      <c r="M1553" s="62" t="s">
        <v>5496</v>
      </c>
      <c r="N1553" s="68">
        <v>3839761</v>
      </c>
      <c r="O1553" s="69" t="s">
        <v>5497</v>
      </c>
      <c r="P1553" s="65" t="s">
        <v>5435</v>
      </c>
      <c r="Q1553" s="65" t="s">
        <v>5498</v>
      </c>
      <c r="R1553" s="65" t="s">
        <v>5499</v>
      </c>
      <c r="S1553" s="65" t="s">
        <v>5500</v>
      </c>
      <c r="T1553" s="65" t="s">
        <v>5498</v>
      </c>
      <c r="U1553" s="70" t="s">
        <v>5501</v>
      </c>
      <c r="V1553" s="71">
        <v>8044</v>
      </c>
      <c r="W1553" s="72" t="s">
        <v>5525</v>
      </c>
      <c r="X1553" s="73">
        <v>43126</v>
      </c>
      <c r="Y1553" s="74" t="s">
        <v>68</v>
      </c>
      <c r="Z1553" s="74">
        <v>460008041</v>
      </c>
      <c r="AA1553" s="75">
        <f t="shared" si="24"/>
        <v>1</v>
      </c>
      <c r="AB1553" s="70" t="s">
        <v>5526</v>
      </c>
      <c r="AC1553" s="70" t="s">
        <v>61</v>
      </c>
      <c r="AD1553" s="70"/>
      <c r="AE1553" s="70" t="s">
        <v>5504</v>
      </c>
      <c r="AF1553" s="76" t="s">
        <v>63</v>
      </c>
      <c r="AG1553" s="65" t="s">
        <v>5505</v>
      </c>
    </row>
    <row r="1554" spans="1:33" s="78" customFormat="1" ht="50.25" customHeight="1" x14ac:dyDescent="0.25">
      <c r="A1554" s="61" t="s">
        <v>5280</v>
      </c>
      <c r="B1554" s="62">
        <v>85101701</v>
      </c>
      <c r="C1554" s="63" t="s">
        <v>5527</v>
      </c>
      <c r="D1554" s="64">
        <v>43132</v>
      </c>
      <c r="E1554" s="65" t="s">
        <v>852</v>
      </c>
      <c r="F1554" s="66" t="s">
        <v>220</v>
      </c>
      <c r="G1554" s="65" t="s">
        <v>241</v>
      </c>
      <c r="H1554" s="67">
        <v>341248000</v>
      </c>
      <c r="I1554" s="67">
        <v>221248000</v>
      </c>
      <c r="J1554" s="66" t="s">
        <v>76</v>
      </c>
      <c r="K1554" s="66" t="s">
        <v>68</v>
      </c>
      <c r="L1554" s="62" t="s">
        <v>5528</v>
      </c>
      <c r="M1554" s="62" t="s">
        <v>5529</v>
      </c>
      <c r="N1554" s="68" t="s">
        <v>5530</v>
      </c>
      <c r="O1554" s="69" t="s">
        <v>5531</v>
      </c>
      <c r="P1554" s="65" t="s">
        <v>5532</v>
      </c>
      <c r="Q1554" s="65" t="s">
        <v>5533</v>
      </c>
      <c r="R1554" s="65" t="s">
        <v>5534</v>
      </c>
      <c r="S1554" s="65" t="s">
        <v>5535</v>
      </c>
      <c r="T1554" s="65" t="s">
        <v>5536</v>
      </c>
      <c r="U1554" s="70" t="s">
        <v>5537</v>
      </c>
      <c r="V1554" s="71"/>
      <c r="W1554" s="72"/>
      <c r="X1554" s="73"/>
      <c r="Y1554" s="74"/>
      <c r="Z1554" s="74"/>
      <c r="AA1554" s="75" t="str">
        <f t="shared" si="24"/>
        <v/>
      </c>
      <c r="AB1554" s="70"/>
      <c r="AC1554" s="70"/>
      <c r="AD1554" s="70"/>
      <c r="AE1554" s="70" t="s">
        <v>5528</v>
      </c>
      <c r="AF1554" s="76" t="s">
        <v>63</v>
      </c>
      <c r="AG1554" s="65" t="s">
        <v>1210</v>
      </c>
    </row>
    <row r="1555" spans="1:33" s="78" customFormat="1" ht="50.25" customHeight="1" x14ac:dyDescent="0.25">
      <c r="A1555" s="61" t="s">
        <v>5280</v>
      </c>
      <c r="B1555" s="62">
        <v>85101701</v>
      </c>
      <c r="C1555" s="63" t="s">
        <v>5527</v>
      </c>
      <c r="D1555" s="64">
        <v>43132</v>
      </c>
      <c r="E1555" s="65" t="s">
        <v>852</v>
      </c>
      <c r="F1555" s="66" t="s">
        <v>220</v>
      </c>
      <c r="G1555" s="65" t="s">
        <v>533</v>
      </c>
      <c r="H1555" s="67">
        <v>341248000</v>
      </c>
      <c r="I1555" s="67">
        <v>120000000</v>
      </c>
      <c r="J1555" s="66" t="s">
        <v>76</v>
      </c>
      <c r="K1555" s="66" t="s">
        <v>68</v>
      </c>
      <c r="L1555" s="62" t="s">
        <v>5528</v>
      </c>
      <c r="M1555" s="62" t="s">
        <v>5529</v>
      </c>
      <c r="N1555" s="68" t="s">
        <v>5530</v>
      </c>
      <c r="O1555" s="69" t="s">
        <v>5531</v>
      </c>
      <c r="P1555" s="65" t="s">
        <v>5532</v>
      </c>
      <c r="Q1555" s="65" t="s">
        <v>5533</v>
      </c>
      <c r="R1555" s="65" t="s">
        <v>5534</v>
      </c>
      <c r="S1555" s="65" t="s">
        <v>5535</v>
      </c>
      <c r="T1555" s="65" t="s">
        <v>5536</v>
      </c>
      <c r="U1555" s="70" t="s">
        <v>5537</v>
      </c>
      <c r="V1555" s="71"/>
      <c r="W1555" s="72"/>
      <c r="X1555" s="73"/>
      <c r="Y1555" s="74"/>
      <c r="Z1555" s="74"/>
      <c r="AA1555" s="75" t="str">
        <f t="shared" si="24"/>
        <v/>
      </c>
      <c r="AB1555" s="70"/>
      <c r="AC1555" s="70"/>
      <c r="AD1555" s="70"/>
      <c r="AE1555" s="70" t="s">
        <v>5528</v>
      </c>
      <c r="AF1555" s="76" t="s">
        <v>63</v>
      </c>
      <c r="AG1555" s="65" t="s">
        <v>1210</v>
      </c>
    </row>
    <row r="1556" spans="1:33" s="78" customFormat="1" ht="50.25" customHeight="1" x14ac:dyDescent="0.25">
      <c r="A1556" s="61" t="s">
        <v>5280</v>
      </c>
      <c r="B1556" s="62">
        <v>85101501</v>
      </c>
      <c r="C1556" s="63" t="s">
        <v>5538</v>
      </c>
      <c r="D1556" s="64">
        <v>43049</v>
      </c>
      <c r="E1556" s="65" t="s">
        <v>2980</v>
      </c>
      <c r="F1556" s="66" t="s">
        <v>47</v>
      </c>
      <c r="G1556" s="65" t="s">
        <v>533</v>
      </c>
      <c r="H1556" s="67">
        <v>5550000000</v>
      </c>
      <c r="I1556" s="67">
        <v>3000000000</v>
      </c>
      <c r="J1556" s="66" t="s">
        <v>49</v>
      </c>
      <c r="K1556" s="66" t="s">
        <v>50</v>
      </c>
      <c r="L1556" s="62" t="s">
        <v>5539</v>
      </c>
      <c r="M1556" s="62" t="s">
        <v>5540</v>
      </c>
      <c r="N1556" s="68" t="s">
        <v>5541</v>
      </c>
      <c r="O1556" s="69" t="s">
        <v>5542</v>
      </c>
      <c r="P1556" s="65" t="s">
        <v>5435</v>
      </c>
      <c r="Q1556" s="65" t="s">
        <v>5543</v>
      </c>
      <c r="R1556" s="65" t="s">
        <v>5544</v>
      </c>
      <c r="S1556" s="65" t="s">
        <v>5545</v>
      </c>
      <c r="T1556" s="65" t="s">
        <v>5543</v>
      </c>
      <c r="U1556" s="70" t="s">
        <v>5546</v>
      </c>
      <c r="V1556" s="71">
        <v>7636</v>
      </c>
      <c r="W1556" s="72">
        <v>18484</v>
      </c>
      <c r="X1556" s="73"/>
      <c r="Y1556" s="74"/>
      <c r="Z1556" s="74">
        <v>4600007700</v>
      </c>
      <c r="AA1556" s="75" t="str">
        <f t="shared" si="24"/>
        <v>Información incompleta</v>
      </c>
      <c r="AB1556" s="70" t="s">
        <v>5548</v>
      </c>
      <c r="AC1556" s="70" t="s">
        <v>61</v>
      </c>
      <c r="AD1556" s="70" t="s">
        <v>5549</v>
      </c>
      <c r="AE1556" s="70" t="s">
        <v>5550</v>
      </c>
      <c r="AF1556" s="76" t="s">
        <v>63</v>
      </c>
      <c r="AG1556" s="65" t="s">
        <v>5551</v>
      </c>
    </row>
    <row r="1557" spans="1:33" s="78" customFormat="1" ht="50.25" customHeight="1" x14ac:dyDescent="0.25">
      <c r="A1557" s="61" t="s">
        <v>5280</v>
      </c>
      <c r="B1557" s="62">
        <v>85101501</v>
      </c>
      <c r="C1557" s="63" t="s">
        <v>5552</v>
      </c>
      <c r="D1557" s="64">
        <v>43047</v>
      </c>
      <c r="E1557" s="65" t="s">
        <v>2980</v>
      </c>
      <c r="F1557" s="66" t="s">
        <v>47</v>
      </c>
      <c r="G1557" s="65" t="s">
        <v>533</v>
      </c>
      <c r="H1557" s="67">
        <v>5410908800</v>
      </c>
      <c r="I1557" s="67">
        <v>2405354400</v>
      </c>
      <c r="J1557" s="66" t="s">
        <v>49</v>
      </c>
      <c r="K1557" s="66" t="s">
        <v>50</v>
      </c>
      <c r="L1557" s="62" t="s">
        <v>5539</v>
      </c>
      <c r="M1557" s="62" t="s">
        <v>5540</v>
      </c>
      <c r="N1557" s="68" t="s">
        <v>5541</v>
      </c>
      <c r="O1557" s="69" t="s">
        <v>5542</v>
      </c>
      <c r="P1557" s="65" t="s">
        <v>5435</v>
      </c>
      <c r="Q1557" s="65" t="s">
        <v>5543</v>
      </c>
      <c r="R1557" s="65" t="s">
        <v>5544</v>
      </c>
      <c r="S1557" s="65" t="s">
        <v>5545</v>
      </c>
      <c r="T1557" s="65" t="s">
        <v>5543</v>
      </c>
      <c r="U1557" s="70" t="s">
        <v>5546</v>
      </c>
      <c r="V1557" s="71">
        <v>7569</v>
      </c>
      <c r="W1557" s="72">
        <v>18493</v>
      </c>
      <c r="X1557" s="73"/>
      <c r="Y1557" s="74"/>
      <c r="Z1557" s="74">
        <v>4600007650</v>
      </c>
      <c r="AA1557" s="75" t="str">
        <f t="shared" si="24"/>
        <v>Información incompleta</v>
      </c>
      <c r="AB1557" s="70" t="s">
        <v>5553</v>
      </c>
      <c r="AC1557" s="70" t="s">
        <v>61</v>
      </c>
      <c r="AD1557" s="70" t="s">
        <v>5549</v>
      </c>
      <c r="AE1557" s="70" t="s">
        <v>5554</v>
      </c>
      <c r="AF1557" s="76" t="s">
        <v>63</v>
      </c>
      <c r="AG1557" s="65" t="s">
        <v>5551</v>
      </c>
    </row>
    <row r="1558" spans="1:33" s="78" customFormat="1" ht="50.25" customHeight="1" x14ac:dyDescent="0.25">
      <c r="A1558" s="61" t="s">
        <v>5280</v>
      </c>
      <c r="B1558" s="62">
        <v>85101501</v>
      </c>
      <c r="C1558" s="63" t="s">
        <v>5555</v>
      </c>
      <c r="D1558" s="64">
        <v>43046</v>
      </c>
      <c r="E1558" s="65" t="s">
        <v>2980</v>
      </c>
      <c r="F1558" s="66" t="s">
        <v>47</v>
      </c>
      <c r="G1558" s="65" t="s">
        <v>533</v>
      </c>
      <c r="H1558" s="67">
        <v>432939200</v>
      </c>
      <c r="I1558" s="67">
        <v>219469600</v>
      </c>
      <c r="J1558" s="66" t="s">
        <v>49</v>
      </c>
      <c r="K1558" s="66" t="s">
        <v>50</v>
      </c>
      <c r="L1558" s="62" t="s">
        <v>5539</v>
      </c>
      <c r="M1558" s="62" t="s">
        <v>5540</v>
      </c>
      <c r="N1558" s="68" t="s">
        <v>5541</v>
      </c>
      <c r="O1558" s="69" t="s">
        <v>5542</v>
      </c>
      <c r="P1558" s="65" t="s">
        <v>5435</v>
      </c>
      <c r="Q1558" s="65" t="s">
        <v>5543</v>
      </c>
      <c r="R1558" s="65" t="s">
        <v>5544</v>
      </c>
      <c r="S1558" s="65" t="s">
        <v>5545</v>
      </c>
      <c r="T1558" s="65" t="s">
        <v>5543</v>
      </c>
      <c r="U1558" s="70" t="s">
        <v>5556</v>
      </c>
      <c r="V1558" s="71">
        <v>7562</v>
      </c>
      <c r="W1558" s="72">
        <v>18486</v>
      </c>
      <c r="X1558" s="73"/>
      <c r="Y1558" s="74"/>
      <c r="Z1558" s="74">
        <v>46000007651</v>
      </c>
      <c r="AA1558" s="75" t="str">
        <f t="shared" si="24"/>
        <v>Información incompleta</v>
      </c>
      <c r="AB1558" s="70" t="s">
        <v>5557</v>
      </c>
      <c r="AC1558" s="70" t="s">
        <v>61</v>
      </c>
      <c r="AD1558" s="70" t="s">
        <v>5549</v>
      </c>
      <c r="AE1558" s="70" t="s">
        <v>5550</v>
      </c>
      <c r="AF1558" s="76" t="s">
        <v>63</v>
      </c>
      <c r="AG1558" s="65" t="s">
        <v>5551</v>
      </c>
    </row>
    <row r="1559" spans="1:33" s="78" customFormat="1" ht="50.25" customHeight="1" x14ac:dyDescent="0.25">
      <c r="A1559" s="61" t="s">
        <v>5280</v>
      </c>
      <c r="B1559" s="62">
        <v>85101501</v>
      </c>
      <c r="C1559" s="63" t="s">
        <v>5558</v>
      </c>
      <c r="D1559" s="64">
        <v>43046</v>
      </c>
      <c r="E1559" s="65" t="s">
        <v>5559</v>
      </c>
      <c r="F1559" s="66" t="s">
        <v>47</v>
      </c>
      <c r="G1559" s="65" t="s">
        <v>533</v>
      </c>
      <c r="H1559" s="67">
        <v>1290000000</v>
      </c>
      <c r="I1559" s="67">
        <v>560000000</v>
      </c>
      <c r="J1559" s="66" t="s">
        <v>49</v>
      </c>
      <c r="K1559" s="66" t="s">
        <v>50</v>
      </c>
      <c r="L1559" s="62" t="s">
        <v>5539</v>
      </c>
      <c r="M1559" s="62" t="s">
        <v>5540</v>
      </c>
      <c r="N1559" s="68" t="s">
        <v>5541</v>
      </c>
      <c r="O1559" s="69" t="s">
        <v>5542</v>
      </c>
      <c r="P1559" s="65" t="s">
        <v>5435</v>
      </c>
      <c r="Q1559" s="65" t="s">
        <v>5543</v>
      </c>
      <c r="R1559" s="65" t="s">
        <v>5544</v>
      </c>
      <c r="S1559" s="65" t="s">
        <v>5545</v>
      </c>
      <c r="T1559" s="65" t="s">
        <v>5543</v>
      </c>
      <c r="U1559" s="70" t="s">
        <v>5556</v>
      </c>
      <c r="V1559" s="71">
        <v>7560</v>
      </c>
      <c r="W1559" s="72">
        <v>18492</v>
      </c>
      <c r="X1559" s="73"/>
      <c r="Y1559" s="74"/>
      <c r="Z1559" s="74">
        <v>46000007633</v>
      </c>
      <c r="AA1559" s="75" t="str">
        <f t="shared" si="24"/>
        <v>Información incompleta</v>
      </c>
      <c r="AB1559" s="70" t="s">
        <v>5560</v>
      </c>
      <c r="AC1559" s="70"/>
      <c r="AD1559" s="70" t="s">
        <v>5549</v>
      </c>
      <c r="AE1559" s="70" t="s">
        <v>5561</v>
      </c>
      <c r="AF1559" s="76" t="s">
        <v>63</v>
      </c>
      <c r="AG1559" s="65" t="s">
        <v>5551</v>
      </c>
    </row>
    <row r="1560" spans="1:33" s="78" customFormat="1" ht="50.25" customHeight="1" x14ac:dyDescent="0.25">
      <c r="A1560" s="61" t="s">
        <v>5280</v>
      </c>
      <c r="B1560" s="62">
        <v>85101501</v>
      </c>
      <c r="C1560" s="63" t="s">
        <v>5562</v>
      </c>
      <c r="D1560" s="64">
        <v>43252</v>
      </c>
      <c r="E1560" s="65" t="s">
        <v>5563</v>
      </c>
      <c r="F1560" s="66" t="s">
        <v>47</v>
      </c>
      <c r="G1560" s="65" t="s">
        <v>533</v>
      </c>
      <c r="H1560" s="67">
        <v>12000000000</v>
      </c>
      <c r="I1560" s="67">
        <v>5000000000</v>
      </c>
      <c r="J1560" s="66" t="s">
        <v>49</v>
      </c>
      <c r="K1560" s="66" t="s">
        <v>2682</v>
      </c>
      <c r="L1560" s="62" t="s">
        <v>5539</v>
      </c>
      <c r="M1560" s="62" t="s">
        <v>5540</v>
      </c>
      <c r="N1560" s="68" t="s">
        <v>5541</v>
      </c>
      <c r="O1560" s="69" t="s">
        <v>5542</v>
      </c>
      <c r="P1560" s="65" t="s">
        <v>5435</v>
      </c>
      <c r="Q1560" s="65" t="s">
        <v>5543</v>
      </c>
      <c r="R1560" s="65" t="s">
        <v>5544</v>
      </c>
      <c r="S1560" s="65" t="s">
        <v>5545</v>
      </c>
      <c r="T1560" s="65" t="s">
        <v>5543</v>
      </c>
      <c r="U1560" s="70" t="s">
        <v>5546</v>
      </c>
      <c r="V1560" s="71" t="s">
        <v>68</v>
      </c>
      <c r="W1560" s="72" t="s">
        <v>68</v>
      </c>
      <c r="X1560" s="73"/>
      <c r="Y1560" s="74"/>
      <c r="Z1560" s="74"/>
      <c r="AA1560" s="75">
        <f t="shared" si="24"/>
        <v>0</v>
      </c>
      <c r="AB1560" s="70"/>
      <c r="AC1560" s="70"/>
      <c r="AD1560" s="70"/>
      <c r="AE1560" s="70" t="s">
        <v>5564</v>
      </c>
      <c r="AF1560" s="76" t="s">
        <v>63</v>
      </c>
      <c r="AG1560" s="65" t="s">
        <v>5551</v>
      </c>
    </row>
    <row r="1561" spans="1:33" s="78" customFormat="1" ht="50.25" customHeight="1" x14ac:dyDescent="0.25">
      <c r="A1561" s="61" t="s">
        <v>5280</v>
      </c>
      <c r="B1561" s="62">
        <v>85101501</v>
      </c>
      <c r="C1561" s="63" t="s">
        <v>5565</v>
      </c>
      <c r="D1561" s="64">
        <v>43252</v>
      </c>
      <c r="E1561" s="65" t="s">
        <v>5563</v>
      </c>
      <c r="F1561" s="66" t="s">
        <v>47</v>
      </c>
      <c r="G1561" s="65" t="s">
        <v>533</v>
      </c>
      <c r="H1561" s="67">
        <v>1000000000</v>
      </c>
      <c r="I1561" s="67">
        <v>400000000</v>
      </c>
      <c r="J1561" s="66" t="s">
        <v>49</v>
      </c>
      <c r="K1561" s="66" t="s">
        <v>2682</v>
      </c>
      <c r="L1561" s="62" t="s">
        <v>5539</v>
      </c>
      <c r="M1561" s="62" t="s">
        <v>5540</v>
      </c>
      <c r="N1561" s="68" t="s">
        <v>5541</v>
      </c>
      <c r="O1561" s="69" t="s">
        <v>5542</v>
      </c>
      <c r="P1561" s="65" t="s">
        <v>5435</v>
      </c>
      <c r="Q1561" s="65" t="s">
        <v>5543</v>
      </c>
      <c r="R1561" s="65" t="s">
        <v>5544</v>
      </c>
      <c r="S1561" s="65" t="s">
        <v>5545</v>
      </c>
      <c r="T1561" s="65" t="s">
        <v>5543</v>
      </c>
      <c r="U1561" s="70" t="s">
        <v>5556</v>
      </c>
      <c r="V1561" s="71" t="s">
        <v>68</v>
      </c>
      <c r="W1561" s="72" t="s">
        <v>68</v>
      </c>
      <c r="X1561" s="73"/>
      <c r="Y1561" s="74"/>
      <c r="Z1561" s="74"/>
      <c r="AA1561" s="75">
        <f t="shared" si="24"/>
        <v>0</v>
      </c>
      <c r="AB1561" s="70"/>
      <c r="AC1561" s="70"/>
      <c r="AD1561" s="70"/>
      <c r="AE1561" s="70" t="s">
        <v>5550</v>
      </c>
      <c r="AF1561" s="76" t="s">
        <v>63</v>
      </c>
      <c r="AG1561" s="65" t="s">
        <v>5551</v>
      </c>
    </row>
    <row r="1562" spans="1:33" s="78" customFormat="1" ht="50.25" customHeight="1" x14ac:dyDescent="0.25">
      <c r="A1562" s="61" t="s">
        <v>5280</v>
      </c>
      <c r="B1562" s="62" t="s">
        <v>5566</v>
      </c>
      <c r="C1562" s="63" t="s">
        <v>5567</v>
      </c>
      <c r="D1562" s="64">
        <v>43252</v>
      </c>
      <c r="E1562" s="65" t="s">
        <v>5568</v>
      </c>
      <c r="F1562" s="66" t="s">
        <v>47</v>
      </c>
      <c r="G1562" s="65" t="s">
        <v>241</v>
      </c>
      <c r="H1562" s="67">
        <v>150000000</v>
      </c>
      <c r="I1562" s="67">
        <v>50000000</v>
      </c>
      <c r="J1562" s="66" t="s">
        <v>49</v>
      </c>
      <c r="K1562" s="66" t="s">
        <v>2682</v>
      </c>
      <c r="L1562" s="62" t="s">
        <v>5539</v>
      </c>
      <c r="M1562" s="62" t="s">
        <v>5540</v>
      </c>
      <c r="N1562" s="68" t="s">
        <v>5541</v>
      </c>
      <c r="O1562" s="69" t="s">
        <v>5542</v>
      </c>
      <c r="P1562" s="65" t="s">
        <v>5435</v>
      </c>
      <c r="Q1562" s="65" t="s">
        <v>5543</v>
      </c>
      <c r="R1562" s="65" t="s">
        <v>5544</v>
      </c>
      <c r="S1562" s="65" t="s">
        <v>5545</v>
      </c>
      <c r="T1562" s="65" t="s">
        <v>5543</v>
      </c>
      <c r="U1562" s="70" t="s">
        <v>5569</v>
      </c>
      <c r="V1562" s="71" t="s">
        <v>68</v>
      </c>
      <c r="W1562" s="72" t="s">
        <v>68</v>
      </c>
      <c r="X1562" s="73"/>
      <c r="Y1562" s="74"/>
      <c r="Z1562" s="74"/>
      <c r="AA1562" s="75">
        <f t="shared" si="24"/>
        <v>0</v>
      </c>
      <c r="AB1562" s="70"/>
      <c r="AC1562" s="70"/>
      <c r="AD1562" s="70"/>
      <c r="AE1562" s="70" t="s">
        <v>5554</v>
      </c>
      <c r="AF1562" s="76" t="s">
        <v>63</v>
      </c>
      <c r="AG1562" s="65" t="s">
        <v>5551</v>
      </c>
    </row>
    <row r="1563" spans="1:33" s="78" customFormat="1" ht="50.25" customHeight="1" x14ac:dyDescent="0.25">
      <c r="A1563" s="61" t="s">
        <v>5280</v>
      </c>
      <c r="B1563" s="62">
        <v>85101604</v>
      </c>
      <c r="C1563" s="63" t="s">
        <v>5570</v>
      </c>
      <c r="D1563" s="64">
        <v>43252</v>
      </c>
      <c r="E1563" s="65" t="s">
        <v>5563</v>
      </c>
      <c r="F1563" s="66" t="s">
        <v>47</v>
      </c>
      <c r="G1563" s="65" t="s">
        <v>241</v>
      </c>
      <c r="H1563" s="67">
        <v>25000000</v>
      </c>
      <c r="I1563" s="67">
        <v>10000000</v>
      </c>
      <c r="J1563" s="66" t="s">
        <v>49</v>
      </c>
      <c r="K1563" s="66" t="s">
        <v>2682</v>
      </c>
      <c r="L1563" s="62" t="s">
        <v>5539</v>
      </c>
      <c r="M1563" s="62" t="s">
        <v>5540</v>
      </c>
      <c r="N1563" s="68" t="s">
        <v>5541</v>
      </c>
      <c r="O1563" s="69" t="s">
        <v>5542</v>
      </c>
      <c r="P1563" s="65" t="s">
        <v>5435</v>
      </c>
      <c r="Q1563" s="65" t="s">
        <v>5543</v>
      </c>
      <c r="R1563" s="65" t="s">
        <v>5544</v>
      </c>
      <c r="S1563" s="65" t="s">
        <v>5545</v>
      </c>
      <c r="T1563" s="65" t="s">
        <v>5543</v>
      </c>
      <c r="U1563" s="70" t="s">
        <v>5571</v>
      </c>
      <c r="V1563" s="71" t="s">
        <v>68</v>
      </c>
      <c r="W1563" s="72" t="s">
        <v>68</v>
      </c>
      <c r="X1563" s="73"/>
      <c r="Y1563" s="74"/>
      <c r="Z1563" s="74"/>
      <c r="AA1563" s="75">
        <f t="shared" si="24"/>
        <v>0</v>
      </c>
      <c r="AB1563" s="70"/>
      <c r="AC1563" s="70"/>
      <c r="AD1563" s="70"/>
      <c r="AE1563" s="70" t="s">
        <v>5572</v>
      </c>
      <c r="AF1563" s="76" t="s">
        <v>63</v>
      </c>
      <c r="AG1563" s="65" t="s">
        <v>5551</v>
      </c>
    </row>
    <row r="1564" spans="1:33" s="78" customFormat="1" ht="50.25" customHeight="1" x14ac:dyDescent="0.25">
      <c r="A1564" s="61" t="s">
        <v>5280</v>
      </c>
      <c r="B1564" s="62">
        <v>85101504</v>
      </c>
      <c r="C1564" s="63" t="s">
        <v>5573</v>
      </c>
      <c r="D1564" s="64">
        <v>43132</v>
      </c>
      <c r="E1564" s="65" t="s">
        <v>5574</v>
      </c>
      <c r="F1564" s="66" t="s">
        <v>220</v>
      </c>
      <c r="G1564" s="65" t="s">
        <v>5575</v>
      </c>
      <c r="H1564" s="67">
        <v>3800000000</v>
      </c>
      <c r="I1564" s="67">
        <v>1800000000</v>
      </c>
      <c r="J1564" s="66" t="s">
        <v>49</v>
      </c>
      <c r="K1564" s="66" t="s">
        <v>2682</v>
      </c>
      <c r="L1564" s="62" t="s">
        <v>5539</v>
      </c>
      <c r="M1564" s="62" t="s">
        <v>5540</v>
      </c>
      <c r="N1564" s="68" t="s">
        <v>5541</v>
      </c>
      <c r="O1564" s="69" t="s">
        <v>5542</v>
      </c>
      <c r="P1564" s="65" t="s">
        <v>5435</v>
      </c>
      <c r="Q1564" s="65" t="s">
        <v>5543</v>
      </c>
      <c r="R1564" s="65" t="s">
        <v>5544</v>
      </c>
      <c r="S1564" s="65" t="s">
        <v>5545</v>
      </c>
      <c r="T1564" s="65" t="s">
        <v>5543</v>
      </c>
      <c r="U1564" s="70" t="s">
        <v>5556</v>
      </c>
      <c r="V1564" s="71" t="s">
        <v>68</v>
      </c>
      <c r="W1564" s="72" t="s">
        <v>68</v>
      </c>
      <c r="X1564" s="73"/>
      <c r="Y1564" s="74"/>
      <c r="Z1564" s="74"/>
      <c r="AA1564" s="75">
        <f t="shared" si="24"/>
        <v>0</v>
      </c>
      <c r="AB1564" s="70"/>
      <c r="AC1564" s="70"/>
      <c r="AD1564" s="70"/>
      <c r="AE1564" s="70" t="s">
        <v>5576</v>
      </c>
      <c r="AF1564" s="76" t="s">
        <v>63</v>
      </c>
      <c r="AG1564" s="65" t="s">
        <v>5551</v>
      </c>
    </row>
    <row r="1565" spans="1:33" s="78" customFormat="1" ht="50.25" customHeight="1" x14ac:dyDescent="0.25">
      <c r="A1565" s="61" t="s">
        <v>5280</v>
      </c>
      <c r="B1565" s="62">
        <v>85121902</v>
      </c>
      <c r="C1565" s="63" t="s">
        <v>5577</v>
      </c>
      <c r="D1565" s="64">
        <v>43132</v>
      </c>
      <c r="E1565" s="65" t="s">
        <v>5574</v>
      </c>
      <c r="F1565" s="66" t="s">
        <v>220</v>
      </c>
      <c r="G1565" s="65" t="s">
        <v>533</v>
      </c>
      <c r="H1565" s="67">
        <v>7700000000</v>
      </c>
      <c r="I1565" s="67">
        <v>3200000000</v>
      </c>
      <c r="J1565" s="66" t="s">
        <v>49</v>
      </c>
      <c r="K1565" s="66" t="s">
        <v>2682</v>
      </c>
      <c r="L1565" s="62" t="s">
        <v>5539</v>
      </c>
      <c r="M1565" s="62" t="s">
        <v>5540</v>
      </c>
      <c r="N1565" s="68" t="s">
        <v>5541</v>
      </c>
      <c r="O1565" s="69" t="s">
        <v>5542</v>
      </c>
      <c r="P1565" s="65" t="s">
        <v>5435</v>
      </c>
      <c r="Q1565" s="65" t="s">
        <v>5543</v>
      </c>
      <c r="R1565" s="65" t="s">
        <v>5544</v>
      </c>
      <c r="S1565" s="65" t="s">
        <v>5545</v>
      </c>
      <c r="T1565" s="65" t="s">
        <v>5543</v>
      </c>
      <c r="U1565" s="70" t="s">
        <v>5578</v>
      </c>
      <c r="V1565" s="71" t="s">
        <v>68</v>
      </c>
      <c r="W1565" s="72" t="s">
        <v>68</v>
      </c>
      <c r="X1565" s="73"/>
      <c r="Y1565" s="74"/>
      <c r="Z1565" s="74"/>
      <c r="AA1565" s="75">
        <f t="shared" si="24"/>
        <v>0</v>
      </c>
      <c r="AB1565" s="70"/>
      <c r="AC1565" s="70"/>
      <c r="AD1565" s="70"/>
      <c r="AE1565" s="70" t="s">
        <v>5579</v>
      </c>
      <c r="AF1565" s="76" t="s">
        <v>63</v>
      </c>
      <c r="AG1565" s="65" t="s">
        <v>5551</v>
      </c>
    </row>
    <row r="1566" spans="1:33" s="78" customFormat="1" ht="50.25" customHeight="1" x14ac:dyDescent="0.25">
      <c r="A1566" s="61" t="s">
        <v>5280</v>
      </c>
      <c r="B1566" s="62">
        <v>85101501</v>
      </c>
      <c r="C1566" s="63" t="s">
        <v>5580</v>
      </c>
      <c r="D1566" s="64">
        <v>43132</v>
      </c>
      <c r="E1566" s="65" t="s">
        <v>5574</v>
      </c>
      <c r="F1566" s="66" t="s">
        <v>220</v>
      </c>
      <c r="G1566" s="65" t="s">
        <v>533</v>
      </c>
      <c r="H1566" s="67">
        <v>5500000000</v>
      </c>
      <c r="I1566" s="67">
        <v>2500000000</v>
      </c>
      <c r="J1566" s="66" t="s">
        <v>49</v>
      </c>
      <c r="K1566" s="66" t="s">
        <v>2682</v>
      </c>
      <c r="L1566" s="62" t="s">
        <v>5539</v>
      </c>
      <c r="M1566" s="62" t="s">
        <v>5540</v>
      </c>
      <c r="N1566" s="68" t="s">
        <v>5541</v>
      </c>
      <c r="O1566" s="69" t="s">
        <v>5542</v>
      </c>
      <c r="P1566" s="65" t="s">
        <v>5435</v>
      </c>
      <c r="Q1566" s="65" t="s">
        <v>5543</v>
      </c>
      <c r="R1566" s="65" t="s">
        <v>5544</v>
      </c>
      <c r="S1566" s="65" t="s">
        <v>5545</v>
      </c>
      <c r="T1566" s="65" t="s">
        <v>5543</v>
      </c>
      <c r="U1566" s="70" t="s">
        <v>5546</v>
      </c>
      <c r="V1566" s="71" t="s">
        <v>68</v>
      </c>
      <c r="W1566" s="72" t="s">
        <v>68</v>
      </c>
      <c r="X1566" s="73"/>
      <c r="Y1566" s="74"/>
      <c r="Z1566" s="74"/>
      <c r="AA1566" s="75">
        <f t="shared" si="24"/>
        <v>0</v>
      </c>
      <c r="AB1566" s="70"/>
      <c r="AC1566" s="70"/>
      <c r="AD1566" s="70"/>
      <c r="AE1566" s="70" t="s">
        <v>5581</v>
      </c>
      <c r="AF1566" s="76" t="s">
        <v>63</v>
      </c>
      <c r="AG1566" s="65" t="s">
        <v>5551</v>
      </c>
    </row>
    <row r="1567" spans="1:33" s="78" customFormat="1" ht="50.25" customHeight="1" x14ac:dyDescent="0.25">
      <c r="A1567" s="61" t="s">
        <v>5280</v>
      </c>
      <c r="B1567" s="62"/>
      <c r="C1567" s="63" t="s">
        <v>5582</v>
      </c>
      <c r="D1567" s="64">
        <v>43132</v>
      </c>
      <c r="E1567" s="65" t="s">
        <v>852</v>
      </c>
      <c r="F1567" s="66" t="s">
        <v>1126</v>
      </c>
      <c r="G1567" s="65" t="s">
        <v>241</v>
      </c>
      <c r="H1567" s="67">
        <v>1359558000</v>
      </c>
      <c r="I1567" s="67">
        <v>1359558000</v>
      </c>
      <c r="J1567" s="66" t="s">
        <v>76</v>
      </c>
      <c r="K1567" s="66" t="s">
        <v>68</v>
      </c>
      <c r="L1567" s="62" t="s">
        <v>5539</v>
      </c>
      <c r="M1567" s="62" t="s">
        <v>5540</v>
      </c>
      <c r="N1567" s="68" t="s">
        <v>5541</v>
      </c>
      <c r="O1567" s="69" t="s">
        <v>5542</v>
      </c>
      <c r="P1567" s="65" t="s">
        <v>5435</v>
      </c>
      <c r="Q1567" s="65" t="s">
        <v>5543</v>
      </c>
      <c r="R1567" s="65" t="s">
        <v>5544</v>
      </c>
      <c r="S1567" s="65" t="s">
        <v>5545</v>
      </c>
      <c r="T1567" s="65" t="s">
        <v>5543</v>
      </c>
      <c r="U1567" s="70" t="s">
        <v>5583</v>
      </c>
      <c r="V1567" s="71" t="s">
        <v>68</v>
      </c>
      <c r="W1567" s="72" t="s">
        <v>68</v>
      </c>
      <c r="X1567" s="73"/>
      <c r="Y1567" s="74"/>
      <c r="Z1567" s="74"/>
      <c r="AA1567" s="75">
        <f t="shared" si="24"/>
        <v>0</v>
      </c>
      <c r="AB1567" s="70"/>
      <c r="AC1567" s="70"/>
      <c r="AD1567" s="70"/>
      <c r="AE1567" s="70" t="s">
        <v>5584</v>
      </c>
      <c r="AF1567" s="76" t="s">
        <v>63</v>
      </c>
      <c r="AG1567" s="65" t="s">
        <v>5551</v>
      </c>
    </row>
    <row r="1568" spans="1:33" s="78" customFormat="1" ht="50.25" customHeight="1" x14ac:dyDescent="0.25">
      <c r="A1568" s="61" t="s">
        <v>5280</v>
      </c>
      <c r="B1568" s="62"/>
      <c r="C1568" s="63" t="s">
        <v>5585</v>
      </c>
      <c r="D1568" s="64">
        <v>43132</v>
      </c>
      <c r="E1568" s="65" t="s">
        <v>852</v>
      </c>
      <c r="F1568" s="66" t="s">
        <v>220</v>
      </c>
      <c r="G1568" s="65" t="s">
        <v>241</v>
      </c>
      <c r="H1568" s="67">
        <v>27000000</v>
      </c>
      <c r="I1568" s="67">
        <v>27000000</v>
      </c>
      <c r="J1568" s="66" t="s">
        <v>76</v>
      </c>
      <c r="K1568" s="66" t="s">
        <v>68</v>
      </c>
      <c r="L1568" s="62" t="s">
        <v>5539</v>
      </c>
      <c r="M1568" s="62" t="s">
        <v>5540</v>
      </c>
      <c r="N1568" s="68" t="s">
        <v>5541</v>
      </c>
      <c r="O1568" s="69" t="s">
        <v>5542</v>
      </c>
      <c r="P1568" s="65" t="s">
        <v>5435</v>
      </c>
      <c r="Q1568" s="65" t="s">
        <v>5543</v>
      </c>
      <c r="R1568" s="65" t="s">
        <v>5544</v>
      </c>
      <c r="S1568" s="65" t="s">
        <v>5545</v>
      </c>
      <c r="T1568" s="65" t="s">
        <v>5543</v>
      </c>
      <c r="U1568" s="70" t="s">
        <v>5583</v>
      </c>
      <c r="V1568" s="71" t="s">
        <v>68</v>
      </c>
      <c r="W1568" s="72" t="s">
        <v>68</v>
      </c>
      <c r="X1568" s="73"/>
      <c r="Y1568" s="74"/>
      <c r="Z1568" s="74"/>
      <c r="AA1568" s="75">
        <f t="shared" si="24"/>
        <v>0</v>
      </c>
      <c r="AB1568" s="70"/>
      <c r="AC1568" s="70"/>
      <c r="AD1568" s="70" t="s">
        <v>5586</v>
      </c>
      <c r="AE1568" s="70" t="s">
        <v>5587</v>
      </c>
      <c r="AF1568" s="76" t="s">
        <v>63</v>
      </c>
      <c r="AG1568" s="65" t="s">
        <v>5551</v>
      </c>
    </row>
    <row r="1569" spans="1:33" s="78" customFormat="1" ht="50.25" customHeight="1" x14ac:dyDescent="0.25">
      <c r="A1569" s="61" t="s">
        <v>5280</v>
      </c>
      <c r="B1569" s="62">
        <v>80141607</v>
      </c>
      <c r="C1569" s="63" t="s">
        <v>5588</v>
      </c>
      <c r="D1569" s="64">
        <v>43132</v>
      </c>
      <c r="E1569" s="65" t="s">
        <v>852</v>
      </c>
      <c r="F1569" s="66" t="s">
        <v>220</v>
      </c>
      <c r="G1569" s="65" t="s">
        <v>241</v>
      </c>
      <c r="H1569" s="67">
        <v>100000000</v>
      </c>
      <c r="I1569" s="67">
        <v>100000000</v>
      </c>
      <c r="J1569" s="66" t="s">
        <v>76</v>
      </c>
      <c r="K1569" s="66" t="s">
        <v>68</v>
      </c>
      <c r="L1569" s="62" t="s">
        <v>5539</v>
      </c>
      <c r="M1569" s="62" t="s">
        <v>5540</v>
      </c>
      <c r="N1569" s="68" t="s">
        <v>5541</v>
      </c>
      <c r="O1569" s="69" t="s">
        <v>5542</v>
      </c>
      <c r="P1569" s="65" t="s">
        <v>5435</v>
      </c>
      <c r="Q1569" s="65" t="s">
        <v>5543</v>
      </c>
      <c r="R1569" s="65" t="s">
        <v>5544</v>
      </c>
      <c r="S1569" s="65" t="s">
        <v>5545</v>
      </c>
      <c r="T1569" s="65" t="s">
        <v>5543</v>
      </c>
      <c r="U1569" s="70" t="s">
        <v>5583</v>
      </c>
      <c r="V1569" s="71" t="s">
        <v>68</v>
      </c>
      <c r="W1569" s="72" t="s">
        <v>68</v>
      </c>
      <c r="X1569" s="73"/>
      <c r="Y1569" s="74"/>
      <c r="Z1569" s="74"/>
      <c r="AA1569" s="75">
        <f t="shared" si="24"/>
        <v>0</v>
      </c>
      <c r="AB1569" s="70"/>
      <c r="AC1569" s="70"/>
      <c r="AD1569" s="70" t="s">
        <v>5589</v>
      </c>
      <c r="AE1569" s="70" t="s">
        <v>5590</v>
      </c>
      <c r="AF1569" s="76" t="s">
        <v>63</v>
      </c>
      <c r="AG1569" s="65" t="s">
        <v>5551</v>
      </c>
    </row>
    <row r="1570" spans="1:33" s="78" customFormat="1" ht="50.25" customHeight="1" x14ac:dyDescent="0.25">
      <c r="A1570" s="61" t="s">
        <v>5280</v>
      </c>
      <c r="B1570" s="62">
        <v>39121000</v>
      </c>
      <c r="C1570" s="63" t="s">
        <v>5591</v>
      </c>
      <c r="D1570" s="64">
        <v>43101</v>
      </c>
      <c r="E1570" s="65" t="s">
        <v>852</v>
      </c>
      <c r="F1570" s="66" t="s">
        <v>75</v>
      </c>
      <c r="G1570" s="65" t="s">
        <v>241</v>
      </c>
      <c r="H1570" s="67">
        <v>50000000</v>
      </c>
      <c r="I1570" s="67">
        <v>50000000</v>
      </c>
      <c r="J1570" s="66" t="s">
        <v>76</v>
      </c>
      <c r="K1570" s="66" t="s">
        <v>68</v>
      </c>
      <c r="L1570" s="62" t="s">
        <v>5592</v>
      </c>
      <c r="M1570" s="62" t="s">
        <v>243</v>
      </c>
      <c r="N1570" s="68" t="s">
        <v>5593</v>
      </c>
      <c r="O1570" s="69" t="s">
        <v>5594</v>
      </c>
      <c r="P1570" s="65" t="s">
        <v>5317</v>
      </c>
      <c r="Q1570" s="65" t="s">
        <v>5595</v>
      </c>
      <c r="R1570" s="65" t="s">
        <v>5596</v>
      </c>
      <c r="S1570" s="65" t="s">
        <v>5597</v>
      </c>
      <c r="T1570" s="65" t="s">
        <v>5598</v>
      </c>
      <c r="U1570" s="70" t="s">
        <v>5599</v>
      </c>
      <c r="V1570" s="71"/>
      <c r="W1570" s="72"/>
      <c r="X1570" s="73"/>
      <c r="Y1570" s="74"/>
      <c r="Z1570" s="74"/>
      <c r="AA1570" s="75" t="str">
        <f t="shared" si="24"/>
        <v/>
      </c>
      <c r="AB1570" s="70"/>
      <c r="AC1570" s="70"/>
      <c r="AD1570" s="70" t="s">
        <v>5600</v>
      </c>
      <c r="AE1570" s="70" t="s">
        <v>5592</v>
      </c>
      <c r="AF1570" s="76" t="s">
        <v>63</v>
      </c>
      <c r="AG1570" s="65" t="s">
        <v>1210</v>
      </c>
    </row>
    <row r="1571" spans="1:33" s="78" customFormat="1" ht="50.25" customHeight="1" x14ac:dyDescent="0.25">
      <c r="A1571" s="61" t="s">
        <v>5280</v>
      </c>
      <c r="B1571" s="62">
        <v>72101517</v>
      </c>
      <c r="C1571" s="63" t="s">
        <v>5601</v>
      </c>
      <c r="D1571" s="64">
        <v>43101</v>
      </c>
      <c r="E1571" s="65" t="s">
        <v>852</v>
      </c>
      <c r="F1571" s="66" t="s">
        <v>67</v>
      </c>
      <c r="G1571" s="65" t="s">
        <v>241</v>
      </c>
      <c r="H1571" s="67">
        <v>20000000</v>
      </c>
      <c r="I1571" s="67">
        <v>20000000</v>
      </c>
      <c r="J1571" s="66" t="s">
        <v>76</v>
      </c>
      <c r="K1571" s="66" t="s">
        <v>68</v>
      </c>
      <c r="L1571" s="62" t="s">
        <v>5592</v>
      </c>
      <c r="M1571" s="62" t="s">
        <v>243</v>
      </c>
      <c r="N1571" s="68" t="s">
        <v>5593</v>
      </c>
      <c r="O1571" s="69" t="s">
        <v>5594</v>
      </c>
      <c r="P1571" s="65" t="s">
        <v>5317</v>
      </c>
      <c r="Q1571" s="65" t="s">
        <v>5595</v>
      </c>
      <c r="R1571" s="65" t="s">
        <v>5596</v>
      </c>
      <c r="S1571" s="65" t="s">
        <v>5597</v>
      </c>
      <c r="T1571" s="65" t="s">
        <v>5598</v>
      </c>
      <c r="U1571" s="70" t="s">
        <v>5599</v>
      </c>
      <c r="V1571" s="71"/>
      <c r="W1571" s="72"/>
      <c r="X1571" s="73"/>
      <c r="Y1571" s="74"/>
      <c r="Z1571" s="74"/>
      <c r="AA1571" s="75" t="str">
        <f t="shared" si="24"/>
        <v/>
      </c>
      <c r="AB1571" s="70"/>
      <c r="AC1571" s="70"/>
      <c r="AD1571" s="70" t="s">
        <v>5600</v>
      </c>
      <c r="AE1571" s="70" t="s">
        <v>5592</v>
      </c>
      <c r="AF1571" s="76" t="s">
        <v>63</v>
      </c>
      <c r="AG1571" s="65" t="s">
        <v>1210</v>
      </c>
    </row>
    <row r="1572" spans="1:33" s="78" customFormat="1" ht="50.25" customHeight="1" x14ac:dyDescent="0.25">
      <c r="A1572" s="61" t="s">
        <v>5280</v>
      </c>
      <c r="B1572" s="62">
        <v>72101511</v>
      </c>
      <c r="C1572" s="63" t="s">
        <v>5602</v>
      </c>
      <c r="D1572" s="64">
        <v>43101</v>
      </c>
      <c r="E1572" s="65" t="s">
        <v>852</v>
      </c>
      <c r="F1572" s="66" t="s">
        <v>67</v>
      </c>
      <c r="G1572" s="65" t="s">
        <v>241</v>
      </c>
      <c r="H1572" s="67">
        <v>30000000</v>
      </c>
      <c r="I1572" s="67">
        <v>30000000</v>
      </c>
      <c r="J1572" s="66" t="s">
        <v>76</v>
      </c>
      <c r="K1572" s="66" t="s">
        <v>68</v>
      </c>
      <c r="L1572" s="62" t="s">
        <v>5603</v>
      </c>
      <c r="M1572" s="62" t="s">
        <v>243</v>
      </c>
      <c r="N1572" s="68">
        <v>3835128</v>
      </c>
      <c r="O1572" s="69" t="s">
        <v>729</v>
      </c>
      <c r="P1572" s="65" t="s">
        <v>5317</v>
      </c>
      <c r="Q1572" s="65" t="s">
        <v>5595</v>
      </c>
      <c r="R1572" s="65" t="s">
        <v>5596</v>
      </c>
      <c r="S1572" s="65" t="s">
        <v>5597</v>
      </c>
      <c r="T1572" s="65" t="s">
        <v>5598</v>
      </c>
      <c r="U1572" s="70" t="s">
        <v>5599</v>
      </c>
      <c r="V1572" s="71"/>
      <c r="W1572" s="72"/>
      <c r="X1572" s="73"/>
      <c r="Y1572" s="74"/>
      <c r="Z1572" s="74"/>
      <c r="AA1572" s="75" t="str">
        <f t="shared" si="24"/>
        <v/>
      </c>
      <c r="AB1572" s="70"/>
      <c r="AC1572" s="70"/>
      <c r="AD1572" s="70" t="s">
        <v>5600</v>
      </c>
      <c r="AE1572" s="70" t="s">
        <v>5604</v>
      </c>
      <c r="AF1572" s="76" t="s">
        <v>63</v>
      </c>
      <c r="AG1572" s="65" t="s">
        <v>1210</v>
      </c>
    </row>
    <row r="1573" spans="1:33" s="78" customFormat="1" ht="50.25" customHeight="1" x14ac:dyDescent="0.25">
      <c r="A1573" s="61" t="s">
        <v>5280</v>
      </c>
      <c r="B1573" s="62">
        <v>83111603</v>
      </c>
      <c r="C1573" s="63" t="s">
        <v>5605</v>
      </c>
      <c r="D1573" s="64">
        <v>43101</v>
      </c>
      <c r="E1573" s="65" t="s">
        <v>855</v>
      </c>
      <c r="F1573" s="66" t="s">
        <v>97</v>
      </c>
      <c r="G1573" s="65" t="s">
        <v>241</v>
      </c>
      <c r="H1573" s="67">
        <v>7155167</v>
      </c>
      <c r="I1573" s="67">
        <v>7155167</v>
      </c>
      <c r="J1573" s="66" t="s">
        <v>76</v>
      </c>
      <c r="K1573" s="66" t="s">
        <v>68</v>
      </c>
      <c r="L1573" s="62" t="s">
        <v>695</v>
      </c>
      <c r="M1573" s="62" t="s">
        <v>243</v>
      </c>
      <c r="N1573" s="68">
        <v>3839016</v>
      </c>
      <c r="O1573" s="69" t="s">
        <v>697</v>
      </c>
      <c r="P1573" s="65" t="s">
        <v>5317</v>
      </c>
      <c r="Q1573" s="65" t="s">
        <v>5595</v>
      </c>
      <c r="R1573" s="65" t="s">
        <v>5596</v>
      </c>
      <c r="S1573" s="65" t="s">
        <v>5597</v>
      </c>
      <c r="T1573" s="65" t="s">
        <v>5598</v>
      </c>
      <c r="U1573" s="70" t="s">
        <v>5606</v>
      </c>
      <c r="V1573" s="71"/>
      <c r="W1573" s="72"/>
      <c r="X1573" s="73"/>
      <c r="Y1573" s="74"/>
      <c r="Z1573" s="74"/>
      <c r="AA1573" s="75" t="str">
        <f t="shared" si="24"/>
        <v/>
      </c>
      <c r="AB1573" s="70"/>
      <c r="AC1573" s="70"/>
      <c r="AD1573" s="70" t="s">
        <v>5607</v>
      </c>
      <c r="AE1573" s="70" t="s">
        <v>695</v>
      </c>
      <c r="AF1573" s="76" t="s">
        <v>63</v>
      </c>
      <c r="AG1573" s="65" t="s">
        <v>1210</v>
      </c>
    </row>
    <row r="1574" spans="1:33" s="78" customFormat="1" ht="50.25" customHeight="1" x14ac:dyDescent="0.25">
      <c r="A1574" s="61" t="s">
        <v>5280</v>
      </c>
      <c r="B1574" s="62">
        <v>51151903</v>
      </c>
      <c r="C1574" s="63" t="s">
        <v>5608</v>
      </c>
      <c r="D1574" s="64">
        <v>43101</v>
      </c>
      <c r="E1574" s="65" t="s">
        <v>852</v>
      </c>
      <c r="F1574" s="66" t="s">
        <v>75</v>
      </c>
      <c r="G1574" s="65" t="s">
        <v>241</v>
      </c>
      <c r="H1574" s="67">
        <v>76000000</v>
      </c>
      <c r="I1574" s="67">
        <v>76000000</v>
      </c>
      <c r="J1574" s="66" t="s">
        <v>76</v>
      </c>
      <c r="K1574" s="66" t="s">
        <v>68</v>
      </c>
      <c r="L1574" s="62" t="s">
        <v>5609</v>
      </c>
      <c r="M1574" s="62" t="s">
        <v>243</v>
      </c>
      <c r="N1574" s="68" t="s">
        <v>5610</v>
      </c>
      <c r="O1574" s="69" t="s">
        <v>5611</v>
      </c>
      <c r="P1574" s="65" t="s">
        <v>5317</v>
      </c>
      <c r="Q1574" s="65" t="s">
        <v>5595</v>
      </c>
      <c r="R1574" s="65" t="s">
        <v>5596</v>
      </c>
      <c r="S1574" s="65" t="s">
        <v>5597</v>
      </c>
      <c r="T1574" s="65" t="s">
        <v>5598</v>
      </c>
      <c r="U1574" s="70" t="s">
        <v>5612</v>
      </c>
      <c r="V1574" s="71"/>
      <c r="W1574" s="72"/>
      <c r="X1574" s="73"/>
      <c r="Y1574" s="74"/>
      <c r="Z1574" s="74"/>
      <c r="AA1574" s="75" t="str">
        <f t="shared" si="24"/>
        <v/>
      </c>
      <c r="AB1574" s="70"/>
      <c r="AC1574" s="70"/>
      <c r="AD1574" s="70"/>
      <c r="AE1574" s="70" t="s">
        <v>5609</v>
      </c>
      <c r="AF1574" s="76" t="s">
        <v>63</v>
      </c>
      <c r="AG1574" s="65" t="s">
        <v>1210</v>
      </c>
    </row>
    <row r="1575" spans="1:33" s="78" customFormat="1" ht="50.25" customHeight="1" x14ac:dyDescent="0.25">
      <c r="A1575" s="61" t="s">
        <v>5280</v>
      </c>
      <c r="B1575" s="62">
        <v>80141607</v>
      </c>
      <c r="C1575" s="63" t="s">
        <v>5613</v>
      </c>
      <c r="D1575" s="64">
        <v>43101</v>
      </c>
      <c r="E1575" s="65" t="s">
        <v>852</v>
      </c>
      <c r="F1575" s="66" t="s">
        <v>220</v>
      </c>
      <c r="G1575" s="65" t="s">
        <v>241</v>
      </c>
      <c r="H1575" s="67">
        <v>120000000</v>
      </c>
      <c r="I1575" s="67">
        <v>120000000</v>
      </c>
      <c r="J1575" s="66" t="s">
        <v>76</v>
      </c>
      <c r="K1575" s="66" t="s">
        <v>68</v>
      </c>
      <c r="L1575" s="62" t="s">
        <v>5609</v>
      </c>
      <c r="M1575" s="62" t="s">
        <v>243</v>
      </c>
      <c r="N1575" s="68" t="s">
        <v>5610</v>
      </c>
      <c r="O1575" s="69" t="s">
        <v>5611</v>
      </c>
      <c r="P1575" s="65" t="s">
        <v>5317</v>
      </c>
      <c r="Q1575" s="65" t="s">
        <v>5595</v>
      </c>
      <c r="R1575" s="65" t="s">
        <v>5596</v>
      </c>
      <c r="S1575" s="65" t="s">
        <v>5597</v>
      </c>
      <c r="T1575" s="65" t="s">
        <v>5598</v>
      </c>
      <c r="U1575" s="70" t="s">
        <v>5614</v>
      </c>
      <c r="V1575" s="71"/>
      <c r="W1575" s="72"/>
      <c r="X1575" s="73"/>
      <c r="Y1575" s="74"/>
      <c r="Z1575" s="74"/>
      <c r="AA1575" s="75" t="str">
        <f t="shared" si="24"/>
        <v/>
      </c>
      <c r="AB1575" s="70"/>
      <c r="AC1575" s="70"/>
      <c r="AD1575" s="70"/>
      <c r="AE1575" s="70" t="s">
        <v>5615</v>
      </c>
      <c r="AF1575" s="76" t="s">
        <v>63</v>
      </c>
      <c r="AG1575" s="65" t="s">
        <v>1210</v>
      </c>
    </row>
    <row r="1576" spans="1:33" s="78" customFormat="1" ht="50.25" customHeight="1" x14ac:dyDescent="0.25">
      <c r="A1576" s="61" t="s">
        <v>5280</v>
      </c>
      <c r="B1576" s="62">
        <v>43191609</v>
      </c>
      <c r="C1576" s="63" t="s">
        <v>5616</v>
      </c>
      <c r="D1576" s="64">
        <v>43101</v>
      </c>
      <c r="E1576" s="65" t="s">
        <v>171</v>
      </c>
      <c r="F1576" s="66" t="s">
        <v>75</v>
      </c>
      <c r="G1576" s="65" t="s">
        <v>241</v>
      </c>
      <c r="H1576" s="67">
        <v>9397072</v>
      </c>
      <c r="I1576" s="67">
        <v>9397072</v>
      </c>
      <c r="J1576" s="66" t="s">
        <v>76</v>
      </c>
      <c r="K1576" s="66" t="s">
        <v>68</v>
      </c>
      <c r="L1576" s="62" t="s">
        <v>5609</v>
      </c>
      <c r="M1576" s="62" t="s">
        <v>243</v>
      </c>
      <c r="N1576" s="68" t="s">
        <v>5610</v>
      </c>
      <c r="O1576" s="69" t="s">
        <v>5611</v>
      </c>
      <c r="P1576" s="65" t="s">
        <v>5317</v>
      </c>
      <c r="Q1576" s="65" t="s">
        <v>5595</v>
      </c>
      <c r="R1576" s="65" t="s">
        <v>5596</v>
      </c>
      <c r="S1576" s="65" t="s">
        <v>5597</v>
      </c>
      <c r="T1576" s="65" t="s">
        <v>5598</v>
      </c>
      <c r="U1576" s="70" t="s">
        <v>5617</v>
      </c>
      <c r="V1576" s="71"/>
      <c r="W1576" s="72"/>
      <c r="X1576" s="73"/>
      <c r="Y1576" s="74"/>
      <c r="Z1576" s="74"/>
      <c r="AA1576" s="75" t="str">
        <f t="shared" si="24"/>
        <v/>
      </c>
      <c r="AB1576" s="70"/>
      <c r="AC1576" s="70"/>
      <c r="AD1576" s="70"/>
      <c r="AE1576" s="70" t="s">
        <v>5618</v>
      </c>
      <c r="AF1576" s="76" t="s">
        <v>63</v>
      </c>
      <c r="AG1576" s="65" t="s">
        <v>1210</v>
      </c>
    </row>
    <row r="1577" spans="1:33" s="78" customFormat="1" ht="50.25" customHeight="1" x14ac:dyDescent="0.25">
      <c r="A1577" s="61" t="s">
        <v>5280</v>
      </c>
      <c r="B1577" s="62">
        <v>60104104</v>
      </c>
      <c r="C1577" s="63" t="s">
        <v>5619</v>
      </c>
      <c r="D1577" s="64">
        <v>43101</v>
      </c>
      <c r="E1577" s="65" t="s">
        <v>171</v>
      </c>
      <c r="F1577" s="66" t="s">
        <v>75</v>
      </c>
      <c r="G1577" s="65" t="s">
        <v>241</v>
      </c>
      <c r="H1577" s="67">
        <v>51000000</v>
      </c>
      <c r="I1577" s="67">
        <v>51000000</v>
      </c>
      <c r="J1577" s="66" t="s">
        <v>76</v>
      </c>
      <c r="K1577" s="66" t="s">
        <v>68</v>
      </c>
      <c r="L1577" s="62" t="s">
        <v>5620</v>
      </c>
      <c r="M1577" s="62" t="s">
        <v>243</v>
      </c>
      <c r="N1577" s="68" t="s">
        <v>5621</v>
      </c>
      <c r="O1577" s="69" t="s">
        <v>5622</v>
      </c>
      <c r="P1577" s="65" t="s">
        <v>5317</v>
      </c>
      <c r="Q1577" s="65" t="s">
        <v>5595</v>
      </c>
      <c r="R1577" s="65" t="s">
        <v>5596</v>
      </c>
      <c r="S1577" s="65" t="s">
        <v>5597</v>
      </c>
      <c r="T1577" s="65" t="s">
        <v>5598</v>
      </c>
      <c r="U1577" s="70" t="s">
        <v>5617</v>
      </c>
      <c r="V1577" s="71"/>
      <c r="W1577" s="72"/>
      <c r="X1577" s="73"/>
      <c r="Y1577" s="74"/>
      <c r="Z1577" s="74"/>
      <c r="AA1577" s="75" t="str">
        <f t="shared" si="24"/>
        <v/>
      </c>
      <c r="AB1577" s="70"/>
      <c r="AC1577" s="70"/>
      <c r="AD1577" s="70"/>
      <c r="AE1577" s="70" t="s">
        <v>5620</v>
      </c>
      <c r="AF1577" s="76" t="s">
        <v>63</v>
      </c>
      <c r="AG1577" s="65" t="s">
        <v>1210</v>
      </c>
    </row>
    <row r="1578" spans="1:33" s="78" customFormat="1" ht="50.25" customHeight="1" x14ac:dyDescent="0.25">
      <c r="A1578" s="61" t="s">
        <v>5280</v>
      </c>
      <c r="B1578" s="62">
        <v>45111616</v>
      </c>
      <c r="C1578" s="63" t="s">
        <v>5623</v>
      </c>
      <c r="D1578" s="64">
        <v>43101</v>
      </c>
      <c r="E1578" s="65" t="s">
        <v>852</v>
      </c>
      <c r="F1578" s="66" t="s">
        <v>75</v>
      </c>
      <c r="G1578" s="65" t="s">
        <v>241</v>
      </c>
      <c r="H1578" s="67">
        <v>26000000</v>
      </c>
      <c r="I1578" s="67">
        <v>26000000</v>
      </c>
      <c r="J1578" s="66" t="s">
        <v>76</v>
      </c>
      <c r="K1578" s="66" t="s">
        <v>68</v>
      </c>
      <c r="L1578" s="62" t="s">
        <v>5624</v>
      </c>
      <c r="M1578" s="62" t="s">
        <v>243</v>
      </c>
      <c r="N1578" s="68"/>
      <c r="O1578" s="69"/>
      <c r="P1578" s="65" t="s">
        <v>5317</v>
      </c>
      <c r="Q1578" s="65" t="s">
        <v>5595</v>
      </c>
      <c r="R1578" s="65" t="s">
        <v>5596</v>
      </c>
      <c r="S1578" s="65" t="s">
        <v>5597</v>
      </c>
      <c r="T1578" s="65" t="s">
        <v>5598</v>
      </c>
      <c r="U1578" s="70" t="s">
        <v>5617</v>
      </c>
      <c r="V1578" s="71"/>
      <c r="W1578" s="72"/>
      <c r="X1578" s="73"/>
      <c r="Y1578" s="74"/>
      <c r="Z1578" s="74"/>
      <c r="AA1578" s="75" t="str">
        <f t="shared" si="24"/>
        <v/>
      </c>
      <c r="AB1578" s="70"/>
      <c r="AC1578" s="70"/>
      <c r="AD1578" s="70" t="s">
        <v>5625</v>
      </c>
      <c r="AE1578" s="70" t="s">
        <v>5626</v>
      </c>
      <c r="AF1578" s="76" t="s">
        <v>63</v>
      </c>
      <c r="AG1578" s="65" t="s">
        <v>1210</v>
      </c>
    </row>
    <row r="1579" spans="1:33" s="78" customFormat="1" ht="50.25" customHeight="1" x14ac:dyDescent="0.25">
      <c r="A1579" s="61" t="s">
        <v>5280</v>
      </c>
      <c r="B1579" s="62">
        <v>83112206</v>
      </c>
      <c r="C1579" s="63" t="s">
        <v>5627</v>
      </c>
      <c r="D1579" s="64">
        <v>43344</v>
      </c>
      <c r="E1579" s="65" t="s">
        <v>74</v>
      </c>
      <c r="F1579" s="66" t="s">
        <v>220</v>
      </c>
      <c r="G1579" s="65" t="s">
        <v>241</v>
      </c>
      <c r="H1579" s="67">
        <v>870339225</v>
      </c>
      <c r="I1579" s="67">
        <v>418000000</v>
      </c>
      <c r="J1579" s="66" t="s">
        <v>49</v>
      </c>
      <c r="K1579" s="66" t="s">
        <v>2682</v>
      </c>
      <c r="L1579" s="62" t="s">
        <v>5609</v>
      </c>
      <c r="M1579" s="62" t="s">
        <v>243</v>
      </c>
      <c r="N1579" s="68" t="s">
        <v>5610</v>
      </c>
      <c r="O1579" s="69" t="s">
        <v>5611</v>
      </c>
      <c r="P1579" s="65" t="s">
        <v>5317</v>
      </c>
      <c r="Q1579" s="65" t="s">
        <v>5595</v>
      </c>
      <c r="R1579" s="65" t="s">
        <v>5596</v>
      </c>
      <c r="S1579" s="65" t="s">
        <v>5597</v>
      </c>
      <c r="T1579" s="65" t="s">
        <v>5598</v>
      </c>
      <c r="U1579" s="70" t="s">
        <v>5599</v>
      </c>
      <c r="V1579" s="71">
        <v>7750</v>
      </c>
      <c r="W1579" s="72">
        <v>19223</v>
      </c>
      <c r="X1579" s="73">
        <v>43032</v>
      </c>
      <c r="Y1579" s="74"/>
      <c r="Z1579" s="74">
        <v>4600007989</v>
      </c>
      <c r="AA1579" s="75" t="str">
        <f t="shared" si="24"/>
        <v>Información incompleta</v>
      </c>
      <c r="AB1579" s="70" t="s">
        <v>5628</v>
      </c>
      <c r="AC1579" s="70" t="s">
        <v>845</v>
      </c>
      <c r="AD1579" s="70" t="s">
        <v>5629</v>
      </c>
      <c r="AE1579" s="70" t="s">
        <v>5630</v>
      </c>
      <c r="AF1579" s="76" t="s">
        <v>95</v>
      </c>
      <c r="AG1579" s="65" t="s">
        <v>1210</v>
      </c>
    </row>
    <row r="1580" spans="1:33" s="78" customFormat="1" ht="50.25" customHeight="1" x14ac:dyDescent="0.25">
      <c r="A1580" s="61" t="s">
        <v>5280</v>
      </c>
      <c r="B1580" s="62">
        <v>42172002</v>
      </c>
      <c r="C1580" s="63" t="s">
        <v>5631</v>
      </c>
      <c r="D1580" s="64">
        <v>43252</v>
      </c>
      <c r="E1580" s="65" t="s">
        <v>701</v>
      </c>
      <c r="F1580" s="66" t="s">
        <v>220</v>
      </c>
      <c r="G1580" s="65" t="s">
        <v>241</v>
      </c>
      <c r="H1580" s="67">
        <v>329000000</v>
      </c>
      <c r="I1580" s="67">
        <v>90000000</v>
      </c>
      <c r="J1580" s="66" t="s">
        <v>49</v>
      </c>
      <c r="K1580" s="66" t="s">
        <v>2682</v>
      </c>
      <c r="L1580" s="62" t="s">
        <v>5609</v>
      </c>
      <c r="M1580" s="62" t="s">
        <v>243</v>
      </c>
      <c r="N1580" s="68" t="s">
        <v>5610</v>
      </c>
      <c r="O1580" s="69" t="s">
        <v>5611</v>
      </c>
      <c r="P1580" s="65" t="s">
        <v>5317</v>
      </c>
      <c r="Q1580" s="65" t="s">
        <v>5595</v>
      </c>
      <c r="R1580" s="65" t="s">
        <v>5596</v>
      </c>
      <c r="S1580" s="65" t="s">
        <v>5597</v>
      </c>
      <c r="T1580" s="65" t="s">
        <v>5598</v>
      </c>
      <c r="U1580" s="70" t="s">
        <v>5632</v>
      </c>
      <c r="V1580" s="71"/>
      <c r="W1580" s="72"/>
      <c r="X1580" s="73"/>
      <c r="Y1580" s="74"/>
      <c r="Z1580" s="74"/>
      <c r="AA1580" s="75" t="str">
        <f t="shared" si="24"/>
        <v/>
      </c>
      <c r="AB1580" s="70"/>
      <c r="AC1580" s="70"/>
      <c r="AD1580" s="70"/>
      <c r="AE1580" s="70" t="s">
        <v>5609</v>
      </c>
      <c r="AF1580" s="76" t="s">
        <v>95</v>
      </c>
      <c r="AG1580" s="65" t="s">
        <v>1210</v>
      </c>
    </row>
    <row r="1581" spans="1:33" s="78" customFormat="1" ht="50.25" customHeight="1" x14ac:dyDescent="0.25">
      <c r="A1581" s="61" t="s">
        <v>5280</v>
      </c>
      <c r="B1581" s="62"/>
      <c r="C1581" s="63" t="s">
        <v>5633</v>
      </c>
      <c r="D1581" s="64">
        <v>43049</v>
      </c>
      <c r="E1581" s="65" t="s">
        <v>5634</v>
      </c>
      <c r="F1581" s="66" t="s">
        <v>138</v>
      </c>
      <c r="G1581" s="65" t="s">
        <v>241</v>
      </c>
      <c r="H1581" s="67">
        <v>11446716292</v>
      </c>
      <c r="I1581" s="67">
        <v>2970719000</v>
      </c>
      <c r="J1581" s="66" t="s">
        <v>49</v>
      </c>
      <c r="K1581" s="66" t="s">
        <v>50</v>
      </c>
      <c r="L1581" s="62" t="s">
        <v>5539</v>
      </c>
      <c r="M1581" s="62" t="s">
        <v>5540</v>
      </c>
      <c r="N1581" s="68" t="s">
        <v>5541</v>
      </c>
      <c r="O1581" s="69" t="s">
        <v>5542</v>
      </c>
      <c r="P1581" s="65" t="s">
        <v>5435</v>
      </c>
      <c r="Q1581" s="65" t="s">
        <v>5595</v>
      </c>
      <c r="R1581" s="65" t="s">
        <v>5596</v>
      </c>
      <c r="S1581" s="65" t="s">
        <v>5597</v>
      </c>
      <c r="T1581" s="65" t="s">
        <v>5598</v>
      </c>
      <c r="U1581" s="70" t="s">
        <v>5635</v>
      </c>
      <c r="V1581" s="71">
        <v>7966</v>
      </c>
      <c r="W1581" s="72"/>
      <c r="X1581" s="73">
        <v>43056</v>
      </c>
      <c r="Y1581" s="74">
        <v>4600007919</v>
      </c>
      <c r="Z1581" s="74">
        <v>4600007919</v>
      </c>
      <c r="AA1581" s="75" t="str">
        <f t="shared" si="24"/>
        <v>Información incompleta</v>
      </c>
      <c r="AB1581" s="70" t="s">
        <v>5636</v>
      </c>
      <c r="AC1581" s="70" t="s">
        <v>61</v>
      </c>
      <c r="AD1581" s="70"/>
      <c r="AE1581" s="70" t="s">
        <v>5481</v>
      </c>
      <c r="AF1581" s="76" t="s">
        <v>63</v>
      </c>
      <c r="AG1581" s="65" t="s">
        <v>1210</v>
      </c>
    </row>
    <row r="1582" spans="1:33" s="78" customFormat="1" ht="50.25" customHeight="1" x14ac:dyDescent="0.25">
      <c r="A1582" s="61" t="s">
        <v>5280</v>
      </c>
      <c r="B1582" s="62">
        <v>85111602</v>
      </c>
      <c r="C1582" s="63" t="s">
        <v>5637</v>
      </c>
      <c r="D1582" s="64">
        <v>43252</v>
      </c>
      <c r="E1582" s="65" t="s">
        <v>231</v>
      </c>
      <c r="F1582" s="66" t="s">
        <v>220</v>
      </c>
      <c r="G1582" s="65" t="s">
        <v>533</v>
      </c>
      <c r="H1582" s="67">
        <v>602134083</v>
      </c>
      <c r="I1582" s="67">
        <v>602134083</v>
      </c>
      <c r="J1582" s="66" t="s">
        <v>76</v>
      </c>
      <c r="K1582" s="66" t="s">
        <v>68</v>
      </c>
      <c r="L1582" s="62" t="s">
        <v>5638</v>
      </c>
      <c r="M1582" s="62" t="s">
        <v>5639</v>
      </c>
      <c r="N1582" s="68" t="s">
        <v>5640</v>
      </c>
      <c r="O1582" s="69" t="s">
        <v>5641</v>
      </c>
      <c r="P1582" s="65" t="s">
        <v>5317</v>
      </c>
      <c r="Q1582" s="65" t="s">
        <v>5642</v>
      </c>
      <c r="R1582" s="65" t="s">
        <v>5643</v>
      </c>
      <c r="S1582" s="65" t="s">
        <v>5644</v>
      </c>
      <c r="T1582" s="65" t="s">
        <v>5645</v>
      </c>
      <c r="U1582" s="70" t="s">
        <v>5646</v>
      </c>
      <c r="V1582" s="71"/>
      <c r="W1582" s="72"/>
      <c r="X1582" s="73"/>
      <c r="Y1582" s="74"/>
      <c r="Z1582" s="74"/>
      <c r="AA1582" s="75" t="str">
        <f t="shared" si="24"/>
        <v/>
      </c>
      <c r="AB1582" s="70"/>
      <c r="AC1582" s="70"/>
      <c r="AD1582" s="70"/>
      <c r="AE1582" s="70" t="s">
        <v>5638</v>
      </c>
      <c r="AF1582" s="76" t="s">
        <v>63</v>
      </c>
      <c r="AG1582" s="65" t="s">
        <v>5443</v>
      </c>
    </row>
    <row r="1583" spans="1:33" s="78" customFormat="1" ht="50.25" customHeight="1" x14ac:dyDescent="0.25">
      <c r="A1583" s="61" t="s">
        <v>5280</v>
      </c>
      <c r="B1583" s="62">
        <v>93131704</v>
      </c>
      <c r="C1583" s="63" t="s">
        <v>5647</v>
      </c>
      <c r="D1583" s="64">
        <v>43282</v>
      </c>
      <c r="E1583" s="65" t="s">
        <v>171</v>
      </c>
      <c r="F1583" s="66" t="s">
        <v>47</v>
      </c>
      <c r="G1583" s="65" t="s">
        <v>533</v>
      </c>
      <c r="H1583" s="67">
        <v>300000000</v>
      </c>
      <c r="I1583" s="67">
        <v>300000000</v>
      </c>
      <c r="J1583" s="66" t="s">
        <v>76</v>
      </c>
      <c r="K1583" s="66" t="s">
        <v>68</v>
      </c>
      <c r="L1583" s="62" t="s">
        <v>5648</v>
      </c>
      <c r="M1583" s="62" t="s">
        <v>5639</v>
      </c>
      <c r="N1583" s="68" t="s">
        <v>5649</v>
      </c>
      <c r="O1583" s="69" t="s">
        <v>5650</v>
      </c>
      <c r="P1583" s="65" t="s">
        <v>5317</v>
      </c>
      <c r="Q1583" s="65" t="s">
        <v>5651</v>
      </c>
      <c r="R1583" s="65" t="s">
        <v>5652</v>
      </c>
      <c r="S1583" s="65" t="s">
        <v>5653</v>
      </c>
      <c r="T1583" s="65" t="s">
        <v>5654</v>
      </c>
      <c r="U1583" s="70" t="s">
        <v>5655</v>
      </c>
      <c r="V1583" s="71"/>
      <c r="W1583" s="72"/>
      <c r="X1583" s="73"/>
      <c r="Y1583" s="74"/>
      <c r="Z1583" s="74"/>
      <c r="AA1583" s="75" t="str">
        <f t="shared" si="24"/>
        <v/>
      </c>
      <c r="AB1583" s="70"/>
      <c r="AC1583" s="70"/>
      <c r="AD1583" s="70"/>
      <c r="AE1583" s="70" t="s">
        <v>5648</v>
      </c>
      <c r="AF1583" s="76" t="s">
        <v>63</v>
      </c>
      <c r="AG1583" s="65" t="s">
        <v>5443</v>
      </c>
    </row>
    <row r="1584" spans="1:33" s="78" customFormat="1" ht="50.25" customHeight="1" x14ac:dyDescent="0.25">
      <c r="A1584" s="61" t="s">
        <v>5280</v>
      </c>
      <c r="B1584" s="62">
        <v>851011705</v>
      </c>
      <c r="C1584" s="63" t="s">
        <v>5656</v>
      </c>
      <c r="D1584" s="64">
        <v>43282</v>
      </c>
      <c r="E1584" s="65" t="s">
        <v>171</v>
      </c>
      <c r="F1584" s="66" t="s">
        <v>47</v>
      </c>
      <c r="G1584" s="65" t="s">
        <v>533</v>
      </c>
      <c r="H1584" s="67">
        <v>671415316</v>
      </c>
      <c r="I1584" s="67">
        <v>671415316</v>
      </c>
      <c r="J1584" s="66" t="s">
        <v>76</v>
      </c>
      <c r="K1584" s="66" t="s">
        <v>68</v>
      </c>
      <c r="L1584" s="62" t="s">
        <v>5648</v>
      </c>
      <c r="M1584" s="62" t="s">
        <v>5639</v>
      </c>
      <c r="N1584" s="68" t="s">
        <v>5649</v>
      </c>
      <c r="O1584" s="69" t="s">
        <v>5650</v>
      </c>
      <c r="P1584" s="65" t="s">
        <v>5317</v>
      </c>
      <c r="Q1584" s="65" t="s">
        <v>5651</v>
      </c>
      <c r="R1584" s="65" t="s">
        <v>5652</v>
      </c>
      <c r="S1584" s="65" t="s">
        <v>5653</v>
      </c>
      <c r="T1584" s="65" t="s">
        <v>5654</v>
      </c>
      <c r="U1584" s="70" t="s">
        <v>5655</v>
      </c>
      <c r="V1584" s="71"/>
      <c r="W1584" s="72"/>
      <c r="X1584" s="73"/>
      <c r="Y1584" s="74"/>
      <c r="Z1584" s="74"/>
      <c r="AA1584" s="75" t="str">
        <f t="shared" si="24"/>
        <v/>
      </c>
      <c r="AB1584" s="70"/>
      <c r="AC1584" s="70"/>
      <c r="AD1584" s="70"/>
      <c r="AE1584" s="70" t="s">
        <v>5648</v>
      </c>
      <c r="AF1584" s="76" t="s">
        <v>63</v>
      </c>
      <c r="AG1584" s="65" t="s">
        <v>5443</v>
      </c>
    </row>
    <row r="1585" spans="1:33" s="78" customFormat="1" ht="50.25" customHeight="1" x14ac:dyDescent="0.25">
      <c r="A1585" s="61" t="s">
        <v>5280</v>
      </c>
      <c r="B1585" s="62">
        <v>851011705</v>
      </c>
      <c r="C1585" s="63" t="s">
        <v>5657</v>
      </c>
      <c r="D1585" s="64">
        <v>43282</v>
      </c>
      <c r="E1585" s="65" t="s">
        <v>171</v>
      </c>
      <c r="F1585" s="66" t="s">
        <v>47</v>
      </c>
      <c r="G1585" s="65" t="s">
        <v>533</v>
      </c>
      <c r="H1585" s="67">
        <v>200000000</v>
      </c>
      <c r="I1585" s="67">
        <v>200000000</v>
      </c>
      <c r="J1585" s="66" t="s">
        <v>76</v>
      </c>
      <c r="K1585" s="66" t="s">
        <v>68</v>
      </c>
      <c r="L1585" s="62" t="s">
        <v>5648</v>
      </c>
      <c r="M1585" s="62" t="s">
        <v>5639</v>
      </c>
      <c r="N1585" s="68" t="s">
        <v>5649</v>
      </c>
      <c r="O1585" s="69" t="s">
        <v>5650</v>
      </c>
      <c r="P1585" s="65" t="s">
        <v>5317</v>
      </c>
      <c r="Q1585" s="65" t="s">
        <v>5651</v>
      </c>
      <c r="R1585" s="65" t="s">
        <v>5652</v>
      </c>
      <c r="S1585" s="65" t="s">
        <v>5653</v>
      </c>
      <c r="T1585" s="65" t="s">
        <v>5654</v>
      </c>
      <c r="U1585" s="70" t="s">
        <v>5655</v>
      </c>
      <c r="V1585" s="71"/>
      <c r="W1585" s="72"/>
      <c r="X1585" s="73"/>
      <c r="Y1585" s="74"/>
      <c r="Z1585" s="74"/>
      <c r="AA1585" s="75" t="str">
        <f t="shared" si="24"/>
        <v/>
      </c>
      <c r="AB1585" s="70"/>
      <c r="AC1585" s="70"/>
      <c r="AD1585" s="70"/>
      <c r="AE1585" s="70" t="s">
        <v>5648</v>
      </c>
      <c r="AF1585" s="76" t="s">
        <v>63</v>
      </c>
      <c r="AG1585" s="65" t="s">
        <v>5443</v>
      </c>
    </row>
    <row r="1586" spans="1:33" s="78" customFormat="1" ht="50.25" customHeight="1" x14ac:dyDescent="0.25">
      <c r="A1586" s="61" t="s">
        <v>5280</v>
      </c>
      <c r="B1586" s="62">
        <v>47131805</v>
      </c>
      <c r="C1586" s="63" t="s">
        <v>5658</v>
      </c>
      <c r="D1586" s="64">
        <v>43342</v>
      </c>
      <c r="E1586" s="65" t="s">
        <v>814</v>
      </c>
      <c r="F1586" s="66" t="s">
        <v>75</v>
      </c>
      <c r="G1586" s="65" t="s">
        <v>533</v>
      </c>
      <c r="H1586" s="67">
        <v>31962654</v>
      </c>
      <c r="I1586" s="67">
        <v>31962654</v>
      </c>
      <c r="J1586" s="66" t="s">
        <v>76</v>
      </c>
      <c r="K1586" s="66" t="s">
        <v>68</v>
      </c>
      <c r="L1586" s="62" t="s">
        <v>5659</v>
      </c>
      <c r="M1586" s="62" t="s">
        <v>5639</v>
      </c>
      <c r="N1586" s="68" t="s">
        <v>5660</v>
      </c>
      <c r="O1586" s="69" t="s">
        <v>5661</v>
      </c>
      <c r="P1586" s="65" t="s">
        <v>5317</v>
      </c>
      <c r="Q1586" s="65" t="s">
        <v>5662</v>
      </c>
      <c r="R1586" s="65" t="s">
        <v>5663</v>
      </c>
      <c r="S1586" s="65" t="s">
        <v>5664</v>
      </c>
      <c r="T1586" s="65" t="s">
        <v>5665</v>
      </c>
      <c r="U1586" s="70" t="s">
        <v>5666</v>
      </c>
      <c r="V1586" s="71"/>
      <c r="W1586" s="72"/>
      <c r="X1586" s="73"/>
      <c r="Y1586" s="74"/>
      <c r="Z1586" s="74"/>
      <c r="AA1586" s="75" t="str">
        <f t="shared" si="24"/>
        <v/>
      </c>
      <c r="AB1586" s="70"/>
      <c r="AC1586" s="70"/>
      <c r="AD1586" s="70"/>
      <c r="AE1586" s="70" t="s">
        <v>5659</v>
      </c>
      <c r="AF1586" s="76" t="s">
        <v>63</v>
      </c>
      <c r="AG1586" s="65" t="s">
        <v>5443</v>
      </c>
    </row>
    <row r="1587" spans="1:33" s="78" customFormat="1" ht="50.25" customHeight="1" x14ac:dyDescent="0.25">
      <c r="A1587" s="61" t="s">
        <v>5280</v>
      </c>
      <c r="B1587" s="62">
        <v>81000000</v>
      </c>
      <c r="C1587" s="63" t="s">
        <v>5667</v>
      </c>
      <c r="D1587" s="64">
        <v>43313</v>
      </c>
      <c r="E1587" s="65" t="s">
        <v>145</v>
      </c>
      <c r="F1587" s="66" t="s">
        <v>150</v>
      </c>
      <c r="G1587" s="65" t="s">
        <v>533</v>
      </c>
      <c r="H1587" s="67">
        <v>157701675</v>
      </c>
      <c r="I1587" s="67">
        <v>157701675</v>
      </c>
      <c r="J1587" s="66" t="s">
        <v>76</v>
      </c>
      <c r="K1587" s="66" t="s">
        <v>68</v>
      </c>
      <c r="L1587" s="62" t="s">
        <v>5659</v>
      </c>
      <c r="M1587" s="62" t="s">
        <v>5639</v>
      </c>
      <c r="N1587" s="68" t="s">
        <v>5660</v>
      </c>
      <c r="O1587" s="69" t="s">
        <v>5661</v>
      </c>
      <c r="P1587" s="65" t="s">
        <v>5317</v>
      </c>
      <c r="Q1587" s="65" t="s">
        <v>5662</v>
      </c>
      <c r="R1587" s="65" t="s">
        <v>5663</v>
      </c>
      <c r="S1587" s="65" t="s">
        <v>5664</v>
      </c>
      <c r="T1587" s="65" t="s">
        <v>5665</v>
      </c>
      <c r="U1587" s="70" t="s">
        <v>5668</v>
      </c>
      <c r="V1587" s="71"/>
      <c r="W1587" s="72"/>
      <c r="X1587" s="73"/>
      <c r="Y1587" s="74"/>
      <c r="Z1587" s="74"/>
      <c r="AA1587" s="75" t="str">
        <f t="shared" si="24"/>
        <v/>
      </c>
      <c r="AB1587" s="70"/>
      <c r="AC1587" s="70"/>
      <c r="AD1587" s="70"/>
      <c r="AE1587" s="70" t="s">
        <v>5659</v>
      </c>
      <c r="AF1587" s="76" t="s">
        <v>63</v>
      </c>
      <c r="AG1587" s="65" t="s">
        <v>5443</v>
      </c>
    </row>
    <row r="1588" spans="1:33" s="78" customFormat="1" ht="50.25" customHeight="1" x14ac:dyDescent="0.25">
      <c r="A1588" s="61" t="s">
        <v>5280</v>
      </c>
      <c r="B1588" s="62">
        <v>71000000</v>
      </c>
      <c r="C1588" s="63" t="s">
        <v>5669</v>
      </c>
      <c r="D1588" s="64">
        <v>43123</v>
      </c>
      <c r="E1588" s="65" t="s">
        <v>852</v>
      </c>
      <c r="F1588" s="66" t="s">
        <v>1212</v>
      </c>
      <c r="G1588" s="65" t="s">
        <v>241</v>
      </c>
      <c r="H1588" s="67">
        <v>870306948</v>
      </c>
      <c r="I1588" s="67">
        <v>870306948</v>
      </c>
      <c r="J1588" s="66" t="s">
        <v>76</v>
      </c>
      <c r="K1588" s="66" t="s">
        <v>68</v>
      </c>
      <c r="L1588" s="62" t="s">
        <v>5670</v>
      </c>
      <c r="M1588" s="62" t="s">
        <v>5671</v>
      </c>
      <c r="N1588" s="68" t="s">
        <v>5672</v>
      </c>
      <c r="O1588" s="69" t="s">
        <v>5673</v>
      </c>
      <c r="P1588" s="65" t="s">
        <v>5317</v>
      </c>
      <c r="Q1588" s="65" t="s">
        <v>5662</v>
      </c>
      <c r="R1588" s="65" t="s">
        <v>5663</v>
      </c>
      <c r="S1588" s="65" t="s">
        <v>5664</v>
      </c>
      <c r="T1588" s="65" t="s">
        <v>5665</v>
      </c>
      <c r="U1588" s="70" t="s">
        <v>5674</v>
      </c>
      <c r="V1588" s="71">
        <v>6302</v>
      </c>
      <c r="W1588" s="72">
        <v>15684</v>
      </c>
      <c r="X1588" s="73"/>
      <c r="Y1588" s="74" t="s">
        <v>68</v>
      </c>
      <c r="Z1588" s="74">
        <v>4600006167</v>
      </c>
      <c r="AA1588" s="75" t="str">
        <f t="shared" si="24"/>
        <v>Información incompleta</v>
      </c>
      <c r="AB1588" s="70" t="s">
        <v>5675</v>
      </c>
      <c r="AC1588" s="70" t="s">
        <v>61</v>
      </c>
      <c r="AD1588" s="70"/>
      <c r="AE1588" s="70" t="s">
        <v>5670</v>
      </c>
      <c r="AF1588" s="76" t="s">
        <v>63</v>
      </c>
      <c r="AG1588" s="65" t="s">
        <v>5443</v>
      </c>
    </row>
    <row r="1589" spans="1:33" s="78" customFormat="1" ht="50.25" customHeight="1" x14ac:dyDescent="0.25">
      <c r="A1589" s="61" t="s">
        <v>5280</v>
      </c>
      <c r="B1589" s="62">
        <v>41116010</v>
      </c>
      <c r="C1589" s="63" t="s">
        <v>5676</v>
      </c>
      <c r="D1589" s="64">
        <v>43160</v>
      </c>
      <c r="E1589" s="65" t="s">
        <v>814</v>
      </c>
      <c r="F1589" s="66" t="s">
        <v>150</v>
      </c>
      <c r="G1589" s="65" t="s">
        <v>533</v>
      </c>
      <c r="H1589" s="67">
        <v>718679780</v>
      </c>
      <c r="I1589" s="67">
        <v>718679780</v>
      </c>
      <c r="J1589" s="66" t="s">
        <v>76</v>
      </c>
      <c r="K1589" s="66" t="s">
        <v>68</v>
      </c>
      <c r="L1589" s="62" t="s">
        <v>5659</v>
      </c>
      <c r="M1589" s="62" t="s">
        <v>5639</v>
      </c>
      <c r="N1589" s="68" t="s">
        <v>5660</v>
      </c>
      <c r="O1589" s="69" t="s">
        <v>5661</v>
      </c>
      <c r="P1589" s="65" t="s">
        <v>5317</v>
      </c>
      <c r="Q1589" s="65" t="s">
        <v>5677</v>
      </c>
      <c r="R1589" s="65" t="s">
        <v>5678</v>
      </c>
      <c r="S1589" s="65" t="s">
        <v>5664</v>
      </c>
      <c r="T1589" s="65" t="s">
        <v>5665</v>
      </c>
      <c r="U1589" s="70" t="s">
        <v>5679</v>
      </c>
      <c r="V1589" s="71"/>
      <c r="W1589" s="72"/>
      <c r="X1589" s="73"/>
      <c r="Y1589" s="74"/>
      <c r="Z1589" s="74"/>
      <c r="AA1589" s="75" t="str">
        <f t="shared" si="24"/>
        <v/>
      </c>
      <c r="AB1589" s="70"/>
      <c r="AC1589" s="70"/>
      <c r="AD1589" s="70"/>
      <c r="AE1589" s="70" t="s">
        <v>5659</v>
      </c>
      <c r="AF1589" s="76" t="s">
        <v>63</v>
      </c>
      <c r="AG1589" s="65" t="s">
        <v>5680</v>
      </c>
    </row>
    <row r="1590" spans="1:33" s="78" customFormat="1" ht="50.25" customHeight="1" x14ac:dyDescent="0.25">
      <c r="A1590" s="61" t="s">
        <v>5280</v>
      </c>
      <c r="B1590" s="62">
        <v>41116010</v>
      </c>
      <c r="C1590" s="63" t="s">
        <v>5681</v>
      </c>
      <c r="D1590" s="64">
        <v>43164</v>
      </c>
      <c r="E1590" s="65" t="s">
        <v>231</v>
      </c>
      <c r="F1590" s="66" t="s">
        <v>150</v>
      </c>
      <c r="G1590" s="65" t="s">
        <v>533</v>
      </c>
      <c r="H1590" s="67">
        <v>576675880</v>
      </c>
      <c r="I1590" s="67">
        <v>576675880</v>
      </c>
      <c r="J1590" s="66" t="s">
        <v>76</v>
      </c>
      <c r="K1590" s="66" t="s">
        <v>68</v>
      </c>
      <c r="L1590" s="62" t="s">
        <v>5659</v>
      </c>
      <c r="M1590" s="62" t="s">
        <v>5639</v>
      </c>
      <c r="N1590" s="68" t="s">
        <v>5660</v>
      </c>
      <c r="O1590" s="69" t="s">
        <v>5661</v>
      </c>
      <c r="P1590" s="65" t="s">
        <v>5317</v>
      </c>
      <c r="Q1590" s="65" t="s">
        <v>5662</v>
      </c>
      <c r="R1590" s="65" t="s">
        <v>5663</v>
      </c>
      <c r="S1590" s="65" t="s">
        <v>5664</v>
      </c>
      <c r="T1590" s="65" t="s">
        <v>5665</v>
      </c>
      <c r="U1590" s="70" t="s">
        <v>5682</v>
      </c>
      <c r="V1590" s="71"/>
      <c r="W1590" s="72"/>
      <c r="X1590" s="73"/>
      <c r="Y1590" s="74"/>
      <c r="Z1590" s="74"/>
      <c r="AA1590" s="75" t="str">
        <f t="shared" si="24"/>
        <v/>
      </c>
      <c r="AB1590" s="70"/>
      <c r="AC1590" s="70"/>
      <c r="AD1590" s="70"/>
      <c r="AE1590" s="70" t="s">
        <v>5659</v>
      </c>
      <c r="AF1590" s="76" t="s">
        <v>63</v>
      </c>
      <c r="AG1590" s="65" t="s">
        <v>5680</v>
      </c>
    </row>
    <row r="1591" spans="1:33" s="78" customFormat="1" ht="50.25" customHeight="1" x14ac:dyDescent="0.25">
      <c r="A1591" s="61" t="s">
        <v>5280</v>
      </c>
      <c r="B1591" s="62">
        <v>42192400</v>
      </c>
      <c r="C1591" s="63" t="s">
        <v>5683</v>
      </c>
      <c r="D1591" s="64">
        <v>43165</v>
      </c>
      <c r="E1591" s="65" t="s">
        <v>925</v>
      </c>
      <c r="F1591" s="66" t="s">
        <v>75</v>
      </c>
      <c r="G1591" s="65" t="s">
        <v>533</v>
      </c>
      <c r="H1591" s="67">
        <v>17031630</v>
      </c>
      <c r="I1591" s="67">
        <v>17031630</v>
      </c>
      <c r="J1591" s="66" t="s">
        <v>76</v>
      </c>
      <c r="K1591" s="66" t="s">
        <v>68</v>
      </c>
      <c r="L1591" s="62" t="s">
        <v>5684</v>
      </c>
      <c r="M1591" s="62" t="s">
        <v>5639</v>
      </c>
      <c r="N1591" s="68" t="s">
        <v>5685</v>
      </c>
      <c r="O1591" s="69" t="s">
        <v>5686</v>
      </c>
      <c r="P1591" s="65" t="s">
        <v>5317</v>
      </c>
      <c r="Q1591" s="65" t="s">
        <v>5662</v>
      </c>
      <c r="R1591" s="65" t="s">
        <v>5663</v>
      </c>
      <c r="S1591" s="65" t="s">
        <v>5664</v>
      </c>
      <c r="T1591" s="65" t="s">
        <v>5665</v>
      </c>
      <c r="U1591" s="70" t="s">
        <v>5682</v>
      </c>
      <c r="V1591" s="71"/>
      <c r="W1591" s="72"/>
      <c r="X1591" s="73"/>
      <c r="Y1591" s="74"/>
      <c r="Z1591" s="74"/>
      <c r="AA1591" s="75" t="str">
        <f t="shared" si="24"/>
        <v/>
      </c>
      <c r="AB1591" s="70"/>
      <c r="AC1591" s="70"/>
      <c r="AD1591" s="70"/>
      <c r="AE1591" s="70" t="s">
        <v>5684</v>
      </c>
      <c r="AF1591" s="76" t="s">
        <v>63</v>
      </c>
      <c r="AG1591" s="65" t="s">
        <v>5680</v>
      </c>
    </row>
    <row r="1592" spans="1:33" s="78" customFormat="1" ht="50.25" customHeight="1" x14ac:dyDescent="0.25">
      <c r="A1592" s="61" t="s">
        <v>5280</v>
      </c>
      <c r="B1592" s="62">
        <v>73152108</v>
      </c>
      <c r="C1592" s="63" t="s">
        <v>5687</v>
      </c>
      <c r="D1592" s="64">
        <v>43160</v>
      </c>
      <c r="E1592" s="65" t="s">
        <v>925</v>
      </c>
      <c r="F1592" s="66" t="s">
        <v>47</v>
      </c>
      <c r="G1592" s="65" t="s">
        <v>533</v>
      </c>
      <c r="H1592" s="67">
        <v>38143048</v>
      </c>
      <c r="I1592" s="67">
        <v>38143048</v>
      </c>
      <c r="J1592" s="66" t="s">
        <v>76</v>
      </c>
      <c r="K1592" s="66" t="s">
        <v>68</v>
      </c>
      <c r="L1592" s="62" t="s">
        <v>5659</v>
      </c>
      <c r="M1592" s="62" t="s">
        <v>5639</v>
      </c>
      <c r="N1592" s="68" t="s">
        <v>5660</v>
      </c>
      <c r="O1592" s="69" t="s">
        <v>5661</v>
      </c>
      <c r="P1592" s="65" t="s">
        <v>5317</v>
      </c>
      <c r="Q1592" s="65" t="s">
        <v>5662</v>
      </c>
      <c r="R1592" s="65" t="s">
        <v>5663</v>
      </c>
      <c r="S1592" s="65" t="s">
        <v>5664</v>
      </c>
      <c r="T1592" s="65" t="s">
        <v>5665</v>
      </c>
      <c r="U1592" s="70" t="s">
        <v>5682</v>
      </c>
      <c r="V1592" s="71"/>
      <c r="W1592" s="72"/>
      <c r="X1592" s="73"/>
      <c r="Y1592" s="74"/>
      <c r="Z1592" s="74"/>
      <c r="AA1592" s="75" t="str">
        <f t="shared" si="24"/>
        <v/>
      </c>
      <c r="AB1592" s="70"/>
      <c r="AC1592" s="70"/>
      <c r="AD1592" s="70"/>
      <c r="AE1592" s="70" t="s">
        <v>5659</v>
      </c>
      <c r="AF1592" s="76" t="s">
        <v>63</v>
      </c>
      <c r="AG1592" s="65" t="s">
        <v>5680</v>
      </c>
    </row>
    <row r="1593" spans="1:33" s="78" customFormat="1" ht="50.25" customHeight="1" x14ac:dyDescent="0.25">
      <c r="A1593" s="61" t="s">
        <v>5280</v>
      </c>
      <c r="B1593" s="62">
        <v>73152108</v>
      </c>
      <c r="C1593" s="63" t="s">
        <v>5688</v>
      </c>
      <c r="D1593" s="64">
        <v>43313</v>
      </c>
      <c r="E1593" s="65" t="s">
        <v>74</v>
      </c>
      <c r="F1593" s="66" t="s">
        <v>97</v>
      </c>
      <c r="G1593" s="65" t="s">
        <v>533</v>
      </c>
      <c r="H1593" s="67">
        <v>8034880</v>
      </c>
      <c r="I1593" s="67">
        <v>8034880</v>
      </c>
      <c r="J1593" s="66" t="s">
        <v>76</v>
      </c>
      <c r="K1593" s="66" t="s">
        <v>68</v>
      </c>
      <c r="L1593" s="62" t="s">
        <v>5659</v>
      </c>
      <c r="M1593" s="62" t="s">
        <v>5639</v>
      </c>
      <c r="N1593" s="68" t="s">
        <v>5660</v>
      </c>
      <c r="O1593" s="69" t="s">
        <v>5661</v>
      </c>
      <c r="P1593" s="65" t="s">
        <v>5317</v>
      </c>
      <c r="Q1593" s="65" t="s">
        <v>5662</v>
      </c>
      <c r="R1593" s="65" t="s">
        <v>5663</v>
      </c>
      <c r="S1593" s="65" t="s">
        <v>5664</v>
      </c>
      <c r="T1593" s="65" t="s">
        <v>5665</v>
      </c>
      <c r="U1593" s="70" t="s">
        <v>5682</v>
      </c>
      <c r="V1593" s="71"/>
      <c r="W1593" s="72"/>
      <c r="X1593" s="73"/>
      <c r="Y1593" s="74"/>
      <c r="Z1593" s="74"/>
      <c r="AA1593" s="75" t="str">
        <f t="shared" si="24"/>
        <v/>
      </c>
      <c r="AB1593" s="70"/>
      <c r="AC1593" s="70"/>
      <c r="AD1593" s="70"/>
      <c r="AE1593" s="70" t="s">
        <v>5659</v>
      </c>
      <c r="AF1593" s="76" t="s">
        <v>63</v>
      </c>
      <c r="AG1593" s="65" t="s">
        <v>5680</v>
      </c>
    </row>
    <row r="1594" spans="1:33" s="78" customFormat="1" ht="50.25" customHeight="1" x14ac:dyDescent="0.25">
      <c r="A1594" s="61" t="s">
        <v>5280</v>
      </c>
      <c r="B1594" s="62">
        <v>73152108</v>
      </c>
      <c r="C1594" s="63" t="s">
        <v>5689</v>
      </c>
      <c r="D1594" s="64">
        <v>43160</v>
      </c>
      <c r="E1594" s="65" t="s">
        <v>74</v>
      </c>
      <c r="F1594" s="66" t="s">
        <v>47</v>
      </c>
      <c r="G1594" s="65" t="s">
        <v>533</v>
      </c>
      <c r="H1594" s="67">
        <v>142475100</v>
      </c>
      <c r="I1594" s="67">
        <v>142475100</v>
      </c>
      <c r="J1594" s="66" t="s">
        <v>76</v>
      </c>
      <c r="K1594" s="66" t="s">
        <v>68</v>
      </c>
      <c r="L1594" s="62" t="s">
        <v>5659</v>
      </c>
      <c r="M1594" s="62" t="s">
        <v>5639</v>
      </c>
      <c r="N1594" s="68" t="s">
        <v>5660</v>
      </c>
      <c r="O1594" s="69" t="s">
        <v>5661</v>
      </c>
      <c r="P1594" s="65" t="s">
        <v>5317</v>
      </c>
      <c r="Q1594" s="65" t="s">
        <v>5662</v>
      </c>
      <c r="R1594" s="65" t="s">
        <v>5663</v>
      </c>
      <c r="S1594" s="65" t="s">
        <v>5664</v>
      </c>
      <c r="T1594" s="65" t="s">
        <v>5665</v>
      </c>
      <c r="U1594" s="70" t="s">
        <v>5682</v>
      </c>
      <c r="V1594" s="71"/>
      <c r="W1594" s="72"/>
      <c r="X1594" s="73"/>
      <c r="Y1594" s="74"/>
      <c r="Z1594" s="74"/>
      <c r="AA1594" s="75" t="str">
        <f t="shared" si="24"/>
        <v/>
      </c>
      <c r="AB1594" s="70"/>
      <c r="AC1594" s="70"/>
      <c r="AD1594" s="70"/>
      <c r="AE1594" s="70" t="s">
        <v>5659</v>
      </c>
      <c r="AF1594" s="76" t="s">
        <v>63</v>
      </c>
      <c r="AG1594" s="65" t="s">
        <v>5680</v>
      </c>
    </row>
    <row r="1595" spans="1:33" s="78" customFormat="1" ht="50.25" customHeight="1" x14ac:dyDescent="0.25">
      <c r="A1595" s="61" t="s">
        <v>5280</v>
      </c>
      <c r="B1595" s="62">
        <v>73152108</v>
      </c>
      <c r="C1595" s="63" t="s">
        <v>5690</v>
      </c>
      <c r="D1595" s="64">
        <v>43191</v>
      </c>
      <c r="E1595" s="65" t="s">
        <v>814</v>
      </c>
      <c r="F1595" s="66" t="s">
        <v>47</v>
      </c>
      <c r="G1595" s="65" t="s">
        <v>533</v>
      </c>
      <c r="H1595" s="67">
        <v>5499466</v>
      </c>
      <c r="I1595" s="67">
        <v>5499466</v>
      </c>
      <c r="J1595" s="66" t="s">
        <v>76</v>
      </c>
      <c r="K1595" s="66" t="s">
        <v>68</v>
      </c>
      <c r="L1595" s="62" t="s">
        <v>5691</v>
      </c>
      <c r="M1595" s="62" t="s">
        <v>5639</v>
      </c>
      <c r="N1595" s="68" t="s">
        <v>5660</v>
      </c>
      <c r="O1595" s="69" t="s">
        <v>5692</v>
      </c>
      <c r="P1595" s="65" t="s">
        <v>5317</v>
      </c>
      <c r="Q1595" s="65" t="s">
        <v>5662</v>
      </c>
      <c r="R1595" s="65" t="s">
        <v>5663</v>
      </c>
      <c r="S1595" s="65" t="s">
        <v>5664</v>
      </c>
      <c r="T1595" s="65" t="s">
        <v>5665</v>
      </c>
      <c r="U1595" s="70" t="s">
        <v>5682</v>
      </c>
      <c r="V1595" s="71"/>
      <c r="W1595" s="72"/>
      <c r="X1595" s="73"/>
      <c r="Y1595" s="74"/>
      <c r="Z1595" s="74"/>
      <c r="AA1595" s="75" t="str">
        <f t="shared" si="24"/>
        <v/>
      </c>
      <c r="AB1595" s="70"/>
      <c r="AC1595" s="70"/>
      <c r="AD1595" s="70"/>
      <c r="AE1595" s="70" t="s">
        <v>5691</v>
      </c>
      <c r="AF1595" s="76" t="s">
        <v>63</v>
      </c>
      <c r="AG1595" s="65" t="s">
        <v>5680</v>
      </c>
    </row>
    <row r="1596" spans="1:33" s="78" customFormat="1" ht="50.25" customHeight="1" x14ac:dyDescent="0.25">
      <c r="A1596" s="61" t="s">
        <v>5280</v>
      </c>
      <c r="B1596" s="62">
        <v>73152108</v>
      </c>
      <c r="C1596" s="63" t="s">
        <v>5693</v>
      </c>
      <c r="D1596" s="64">
        <v>43191</v>
      </c>
      <c r="E1596" s="65" t="s">
        <v>814</v>
      </c>
      <c r="F1596" s="66" t="s">
        <v>47</v>
      </c>
      <c r="G1596" s="65" t="s">
        <v>533</v>
      </c>
      <c r="H1596" s="67">
        <v>24680000</v>
      </c>
      <c r="I1596" s="67">
        <v>24680000</v>
      </c>
      <c r="J1596" s="66" t="s">
        <v>76</v>
      </c>
      <c r="K1596" s="66" t="s">
        <v>68</v>
      </c>
      <c r="L1596" s="62" t="s">
        <v>5659</v>
      </c>
      <c r="M1596" s="62" t="s">
        <v>5639</v>
      </c>
      <c r="N1596" s="68" t="s">
        <v>5660</v>
      </c>
      <c r="O1596" s="69" t="s">
        <v>5661</v>
      </c>
      <c r="P1596" s="65" t="s">
        <v>5317</v>
      </c>
      <c r="Q1596" s="65" t="s">
        <v>5662</v>
      </c>
      <c r="R1596" s="65" t="s">
        <v>5663</v>
      </c>
      <c r="S1596" s="65" t="s">
        <v>5664</v>
      </c>
      <c r="T1596" s="65" t="s">
        <v>5665</v>
      </c>
      <c r="U1596" s="70" t="s">
        <v>5682</v>
      </c>
      <c r="V1596" s="71"/>
      <c r="W1596" s="72"/>
      <c r="X1596" s="73"/>
      <c r="Y1596" s="74"/>
      <c r="Z1596" s="74"/>
      <c r="AA1596" s="75" t="str">
        <f t="shared" si="24"/>
        <v/>
      </c>
      <c r="AB1596" s="70"/>
      <c r="AC1596" s="70"/>
      <c r="AD1596" s="70"/>
      <c r="AE1596" s="70" t="s">
        <v>5659</v>
      </c>
      <c r="AF1596" s="76" t="s">
        <v>63</v>
      </c>
      <c r="AG1596" s="65" t="s">
        <v>5680</v>
      </c>
    </row>
    <row r="1597" spans="1:33" s="78" customFormat="1" ht="50.25" customHeight="1" x14ac:dyDescent="0.25">
      <c r="A1597" s="61" t="s">
        <v>5280</v>
      </c>
      <c r="B1597" s="62">
        <v>73152108</v>
      </c>
      <c r="C1597" s="63" t="s">
        <v>5694</v>
      </c>
      <c r="D1597" s="64">
        <v>43191</v>
      </c>
      <c r="E1597" s="65" t="s">
        <v>74</v>
      </c>
      <c r="F1597" s="66" t="s">
        <v>47</v>
      </c>
      <c r="G1597" s="65" t="s">
        <v>533</v>
      </c>
      <c r="H1597" s="67">
        <v>49760000</v>
      </c>
      <c r="I1597" s="67">
        <v>49760000</v>
      </c>
      <c r="J1597" s="66" t="s">
        <v>76</v>
      </c>
      <c r="K1597" s="66" t="s">
        <v>68</v>
      </c>
      <c r="L1597" s="62" t="s">
        <v>5659</v>
      </c>
      <c r="M1597" s="62" t="s">
        <v>5639</v>
      </c>
      <c r="N1597" s="68" t="s">
        <v>5660</v>
      </c>
      <c r="O1597" s="69" t="s">
        <v>5661</v>
      </c>
      <c r="P1597" s="65" t="s">
        <v>5317</v>
      </c>
      <c r="Q1597" s="65" t="s">
        <v>5662</v>
      </c>
      <c r="R1597" s="65" t="s">
        <v>5663</v>
      </c>
      <c r="S1597" s="65" t="s">
        <v>5664</v>
      </c>
      <c r="T1597" s="65" t="s">
        <v>5665</v>
      </c>
      <c r="U1597" s="70" t="s">
        <v>5682</v>
      </c>
      <c r="V1597" s="71"/>
      <c r="W1597" s="72"/>
      <c r="X1597" s="73"/>
      <c r="Y1597" s="74"/>
      <c r="Z1597" s="74"/>
      <c r="AA1597" s="75" t="str">
        <f t="shared" si="24"/>
        <v/>
      </c>
      <c r="AB1597" s="70"/>
      <c r="AC1597" s="70"/>
      <c r="AD1597" s="70"/>
      <c r="AE1597" s="70" t="s">
        <v>5659</v>
      </c>
      <c r="AF1597" s="76" t="s">
        <v>63</v>
      </c>
      <c r="AG1597" s="65" t="s">
        <v>5680</v>
      </c>
    </row>
    <row r="1598" spans="1:33" s="78" customFormat="1" ht="50.25" customHeight="1" x14ac:dyDescent="0.25">
      <c r="A1598" s="61" t="s">
        <v>5280</v>
      </c>
      <c r="B1598" s="62">
        <v>73152108</v>
      </c>
      <c r="C1598" s="63" t="s">
        <v>5695</v>
      </c>
      <c r="D1598" s="64">
        <v>43221</v>
      </c>
      <c r="E1598" s="65" t="s">
        <v>74</v>
      </c>
      <c r="F1598" s="66" t="s">
        <v>47</v>
      </c>
      <c r="G1598" s="65" t="s">
        <v>533</v>
      </c>
      <c r="H1598" s="67">
        <v>410506800</v>
      </c>
      <c r="I1598" s="67">
        <v>410506800</v>
      </c>
      <c r="J1598" s="66" t="s">
        <v>76</v>
      </c>
      <c r="K1598" s="66" t="s">
        <v>68</v>
      </c>
      <c r="L1598" s="62" t="s">
        <v>5659</v>
      </c>
      <c r="M1598" s="62" t="s">
        <v>5639</v>
      </c>
      <c r="N1598" s="68" t="s">
        <v>5660</v>
      </c>
      <c r="O1598" s="69" t="s">
        <v>5661</v>
      </c>
      <c r="P1598" s="65" t="s">
        <v>5317</v>
      </c>
      <c r="Q1598" s="65" t="s">
        <v>5662</v>
      </c>
      <c r="R1598" s="65" t="s">
        <v>5663</v>
      </c>
      <c r="S1598" s="65" t="s">
        <v>5664</v>
      </c>
      <c r="T1598" s="65" t="s">
        <v>5665</v>
      </c>
      <c r="U1598" s="70" t="s">
        <v>5682</v>
      </c>
      <c r="V1598" s="71"/>
      <c r="W1598" s="72"/>
      <c r="X1598" s="73"/>
      <c r="Y1598" s="74"/>
      <c r="Z1598" s="74"/>
      <c r="AA1598" s="75" t="str">
        <f t="shared" si="24"/>
        <v/>
      </c>
      <c r="AB1598" s="70"/>
      <c r="AC1598" s="70"/>
      <c r="AD1598" s="70"/>
      <c r="AE1598" s="70" t="s">
        <v>5659</v>
      </c>
      <c r="AF1598" s="76" t="s">
        <v>63</v>
      </c>
      <c r="AG1598" s="65" t="s">
        <v>5680</v>
      </c>
    </row>
    <row r="1599" spans="1:33" s="78" customFormat="1" ht="50.25" customHeight="1" x14ac:dyDescent="0.25">
      <c r="A1599" s="61" t="s">
        <v>5280</v>
      </c>
      <c r="B1599" s="62">
        <v>73152108</v>
      </c>
      <c r="C1599" s="63" t="s">
        <v>5696</v>
      </c>
      <c r="D1599" s="64">
        <v>43221</v>
      </c>
      <c r="E1599" s="65" t="s">
        <v>74</v>
      </c>
      <c r="F1599" s="66" t="s">
        <v>47</v>
      </c>
      <c r="G1599" s="65" t="s">
        <v>533</v>
      </c>
      <c r="H1599" s="67">
        <v>245390600</v>
      </c>
      <c r="I1599" s="67">
        <v>245390600</v>
      </c>
      <c r="J1599" s="66" t="s">
        <v>76</v>
      </c>
      <c r="K1599" s="66" t="s">
        <v>68</v>
      </c>
      <c r="L1599" s="62" t="s">
        <v>5659</v>
      </c>
      <c r="M1599" s="62" t="s">
        <v>5639</v>
      </c>
      <c r="N1599" s="68" t="s">
        <v>5660</v>
      </c>
      <c r="O1599" s="69" t="s">
        <v>5661</v>
      </c>
      <c r="P1599" s="65" t="s">
        <v>5317</v>
      </c>
      <c r="Q1599" s="65" t="s">
        <v>5662</v>
      </c>
      <c r="R1599" s="65" t="s">
        <v>5663</v>
      </c>
      <c r="S1599" s="65" t="s">
        <v>5664</v>
      </c>
      <c r="T1599" s="65" t="s">
        <v>5665</v>
      </c>
      <c r="U1599" s="70" t="s">
        <v>5682</v>
      </c>
      <c r="V1599" s="71"/>
      <c r="W1599" s="72"/>
      <c r="X1599" s="73"/>
      <c r="Y1599" s="74"/>
      <c r="Z1599" s="74"/>
      <c r="AA1599" s="75" t="str">
        <f t="shared" si="24"/>
        <v/>
      </c>
      <c r="AB1599" s="70"/>
      <c r="AC1599" s="70"/>
      <c r="AD1599" s="70"/>
      <c r="AE1599" s="70" t="s">
        <v>5659</v>
      </c>
      <c r="AF1599" s="76" t="s">
        <v>63</v>
      </c>
      <c r="AG1599" s="65" t="s">
        <v>5680</v>
      </c>
    </row>
    <row r="1600" spans="1:33" s="78" customFormat="1" ht="50.25" customHeight="1" x14ac:dyDescent="0.25">
      <c r="A1600" s="61" t="s">
        <v>5280</v>
      </c>
      <c r="B1600" s="62">
        <v>41103011</v>
      </c>
      <c r="C1600" s="63" t="s">
        <v>5697</v>
      </c>
      <c r="D1600" s="64">
        <v>43313</v>
      </c>
      <c r="E1600" s="65" t="s">
        <v>171</v>
      </c>
      <c r="F1600" s="66" t="s">
        <v>220</v>
      </c>
      <c r="G1600" s="65" t="s">
        <v>533</v>
      </c>
      <c r="H1600" s="67">
        <v>150000000</v>
      </c>
      <c r="I1600" s="67">
        <v>150000000</v>
      </c>
      <c r="J1600" s="66" t="s">
        <v>76</v>
      </c>
      <c r="K1600" s="66" t="s">
        <v>68</v>
      </c>
      <c r="L1600" s="62" t="s">
        <v>5659</v>
      </c>
      <c r="M1600" s="62" t="s">
        <v>5639</v>
      </c>
      <c r="N1600" s="68" t="s">
        <v>5660</v>
      </c>
      <c r="O1600" s="69" t="s">
        <v>5661</v>
      </c>
      <c r="P1600" s="65" t="s">
        <v>5317</v>
      </c>
      <c r="Q1600" s="65" t="s">
        <v>5662</v>
      </c>
      <c r="R1600" s="65" t="s">
        <v>5663</v>
      </c>
      <c r="S1600" s="65" t="s">
        <v>5664</v>
      </c>
      <c r="T1600" s="65" t="s">
        <v>5665</v>
      </c>
      <c r="U1600" s="70" t="s">
        <v>5682</v>
      </c>
      <c r="V1600" s="71"/>
      <c r="W1600" s="72"/>
      <c r="X1600" s="73"/>
      <c r="Y1600" s="74"/>
      <c r="Z1600" s="74"/>
      <c r="AA1600" s="75" t="str">
        <f t="shared" si="24"/>
        <v/>
      </c>
      <c r="AB1600" s="70"/>
      <c r="AC1600" s="70"/>
      <c r="AD1600" s="70"/>
      <c r="AE1600" s="70" t="s">
        <v>5659</v>
      </c>
      <c r="AF1600" s="76" t="s">
        <v>63</v>
      </c>
      <c r="AG1600" s="65" t="s">
        <v>5680</v>
      </c>
    </row>
    <row r="1601" spans="1:33" s="78" customFormat="1" ht="50.25" customHeight="1" x14ac:dyDescent="0.25">
      <c r="A1601" s="61" t="s">
        <v>5280</v>
      </c>
      <c r="B1601" s="62">
        <v>851011705</v>
      </c>
      <c r="C1601" s="63" t="s">
        <v>5698</v>
      </c>
      <c r="D1601" s="64">
        <v>43252</v>
      </c>
      <c r="E1601" s="65" t="s">
        <v>74</v>
      </c>
      <c r="F1601" s="66" t="s">
        <v>47</v>
      </c>
      <c r="G1601" s="65" t="s">
        <v>533</v>
      </c>
      <c r="H1601" s="67">
        <v>868074000</v>
      </c>
      <c r="I1601" s="67">
        <v>868074000</v>
      </c>
      <c r="J1601" s="66" t="s">
        <v>76</v>
      </c>
      <c r="K1601" s="66" t="s">
        <v>68</v>
      </c>
      <c r="L1601" s="62" t="s">
        <v>5699</v>
      </c>
      <c r="M1601" s="62" t="s">
        <v>5639</v>
      </c>
      <c r="N1601" s="68" t="s">
        <v>5700</v>
      </c>
      <c r="O1601" s="69" t="s">
        <v>5701</v>
      </c>
      <c r="P1601" s="65" t="s">
        <v>5317</v>
      </c>
      <c r="Q1601" s="65" t="s">
        <v>5702</v>
      </c>
      <c r="R1601" s="65" t="s">
        <v>5703</v>
      </c>
      <c r="S1601" s="65" t="s">
        <v>5653</v>
      </c>
      <c r="T1601" s="65" t="s">
        <v>5704</v>
      </c>
      <c r="U1601" s="70" t="s">
        <v>5705</v>
      </c>
      <c r="V1601" s="71"/>
      <c r="W1601" s="72"/>
      <c r="X1601" s="73"/>
      <c r="Y1601" s="74"/>
      <c r="Z1601" s="74"/>
      <c r="AA1601" s="75" t="str">
        <f t="shared" si="24"/>
        <v/>
      </c>
      <c r="AB1601" s="70"/>
      <c r="AC1601" s="70"/>
      <c r="AD1601" s="70"/>
      <c r="AE1601" s="70" t="s">
        <v>5706</v>
      </c>
      <c r="AF1601" s="76" t="s">
        <v>63</v>
      </c>
      <c r="AG1601" s="65" t="s">
        <v>5680</v>
      </c>
    </row>
    <row r="1602" spans="1:33" s="78" customFormat="1" ht="50.25" customHeight="1" x14ac:dyDescent="0.25">
      <c r="A1602" s="61" t="s">
        <v>5280</v>
      </c>
      <c r="B1602" s="62">
        <v>85111614</v>
      </c>
      <c r="C1602" s="63" t="s">
        <v>5707</v>
      </c>
      <c r="D1602" s="64">
        <v>43101</v>
      </c>
      <c r="E1602" s="65" t="s">
        <v>925</v>
      </c>
      <c r="F1602" s="66" t="s">
        <v>47</v>
      </c>
      <c r="G1602" s="65" t="s">
        <v>533</v>
      </c>
      <c r="H1602" s="67">
        <v>1206589461</v>
      </c>
      <c r="I1602" s="67">
        <v>965271569</v>
      </c>
      <c r="J1602" s="66" t="s">
        <v>49</v>
      </c>
      <c r="K1602" s="66" t="s">
        <v>50</v>
      </c>
      <c r="L1602" s="62" t="s">
        <v>5708</v>
      </c>
      <c r="M1602" s="62" t="s">
        <v>5639</v>
      </c>
      <c r="N1602" s="68" t="s">
        <v>5709</v>
      </c>
      <c r="O1602" s="69" t="s">
        <v>5710</v>
      </c>
      <c r="P1602" s="65" t="s">
        <v>5317</v>
      </c>
      <c r="Q1602" s="65" t="s">
        <v>5711</v>
      </c>
      <c r="R1602" s="65" t="s">
        <v>5712</v>
      </c>
      <c r="S1602" s="65" t="s">
        <v>5713</v>
      </c>
      <c r="T1602" s="65" t="s">
        <v>5714</v>
      </c>
      <c r="U1602" s="70" t="s">
        <v>5715</v>
      </c>
      <c r="V1602" s="71" t="s">
        <v>5716</v>
      </c>
      <c r="W1602" s="72">
        <v>19523</v>
      </c>
      <c r="X1602" s="73">
        <v>43049</v>
      </c>
      <c r="Y1602" s="74" t="s">
        <v>966</v>
      </c>
      <c r="Z1602" s="74">
        <v>4600007909</v>
      </c>
      <c r="AA1602" s="75">
        <f t="shared" si="24"/>
        <v>1</v>
      </c>
      <c r="AB1602" s="70" t="s">
        <v>5717</v>
      </c>
      <c r="AC1602" s="70" t="s">
        <v>61</v>
      </c>
      <c r="AD1602" s="70"/>
      <c r="AE1602" s="70" t="s">
        <v>5708</v>
      </c>
      <c r="AF1602" s="76" t="s">
        <v>95</v>
      </c>
      <c r="AG1602" s="65" t="s">
        <v>5680</v>
      </c>
    </row>
    <row r="1603" spans="1:33" s="78" customFormat="1" ht="50.25" customHeight="1" x14ac:dyDescent="0.25">
      <c r="A1603" s="61" t="s">
        <v>5280</v>
      </c>
      <c r="B1603" s="62">
        <v>85111507</v>
      </c>
      <c r="C1603" s="63" t="s">
        <v>5718</v>
      </c>
      <c r="D1603" s="64">
        <v>43252</v>
      </c>
      <c r="E1603" s="65" t="s">
        <v>918</v>
      </c>
      <c r="F1603" s="66" t="s">
        <v>75</v>
      </c>
      <c r="G1603" s="65" t="s">
        <v>533</v>
      </c>
      <c r="H1603" s="67">
        <v>73000000</v>
      </c>
      <c r="I1603" s="67">
        <v>73000000</v>
      </c>
      <c r="J1603" s="66" t="s">
        <v>76</v>
      </c>
      <c r="K1603" s="66" t="s">
        <v>68</v>
      </c>
      <c r="L1603" s="62" t="s">
        <v>5719</v>
      </c>
      <c r="M1603" s="62" t="s">
        <v>5639</v>
      </c>
      <c r="N1603" s="68" t="s">
        <v>5640</v>
      </c>
      <c r="O1603" s="69" t="s">
        <v>5720</v>
      </c>
      <c r="P1603" s="65" t="s">
        <v>5317</v>
      </c>
      <c r="Q1603" s="65" t="s">
        <v>5721</v>
      </c>
      <c r="R1603" s="65" t="s">
        <v>5722</v>
      </c>
      <c r="S1603" s="65" t="s">
        <v>5723</v>
      </c>
      <c r="T1603" s="65" t="s">
        <v>5724</v>
      </c>
      <c r="U1603" s="70" t="s">
        <v>5725</v>
      </c>
      <c r="V1603" s="71"/>
      <c r="W1603" s="72"/>
      <c r="X1603" s="73"/>
      <c r="Y1603" s="74"/>
      <c r="Z1603" s="74"/>
      <c r="AA1603" s="75" t="str">
        <f t="shared" si="24"/>
        <v/>
      </c>
      <c r="AB1603" s="70"/>
      <c r="AC1603" s="70"/>
      <c r="AD1603" s="70"/>
      <c r="AE1603" s="70" t="s">
        <v>5719</v>
      </c>
      <c r="AF1603" s="76" t="s">
        <v>63</v>
      </c>
      <c r="AG1603" s="65" t="s">
        <v>5680</v>
      </c>
    </row>
    <row r="1604" spans="1:33" s="78" customFormat="1" ht="50.25" customHeight="1" x14ac:dyDescent="0.25">
      <c r="A1604" s="61" t="s">
        <v>5280</v>
      </c>
      <c r="B1604" s="62">
        <v>85151600</v>
      </c>
      <c r="C1604" s="63" t="s">
        <v>5726</v>
      </c>
      <c r="D1604" s="64">
        <v>43221</v>
      </c>
      <c r="E1604" s="65" t="s">
        <v>231</v>
      </c>
      <c r="F1604" s="66" t="s">
        <v>220</v>
      </c>
      <c r="G1604" s="65" t="s">
        <v>533</v>
      </c>
      <c r="H1604" s="67">
        <v>150000000</v>
      </c>
      <c r="I1604" s="67">
        <v>150000000</v>
      </c>
      <c r="J1604" s="66" t="s">
        <v>76</v>
      </c>
      <c r="K1604" s="66" t="s">
        <v>68</v>
      </c>
      <c r="L1604" s="62" t="s">
        <v>5727</v>
      </c>
      <c r="M1604" s="62" t="s">
        <v>5639</v>
      </c>
      <c r="N1604" s="68" t="s">
        <v>5728</v>
      </c>
      <c r="O1604" s="69" t="s">
        <v>5729</v>
      </c>
      <c r="P1604" s="65" t="s">
        <v>5317</v>
      </c>
      <c r="Q1604" s="65" t="s">
        <v>5730</v>
      </c>
      <c r="R1604" s="65" t="s">
        <v>5731</v>
      </c>
      <c r="S1604" s="65" t="s">
        <v>5732</v>
      </c>
      <c r="T1604" s="65" t="s">
        <v>5733</v>
      </c>
      <c r="U1604" s="70" t="s">
        <v>5734</v>
      </c>
      <c r="V1604" s="71"/>
      <c r="W1604" s="72"/>
      <c r="X1604" s="73"/>
      <c r="Y1604" s="74"/>
      <c r="Z1604" s="74"/>
      <c r="AA1604" s="75" t="str">
        <f t="shared" si="24"/>
        <v/>
      </c>
      <c r="AB1604" s="70"/>
      <c r="AC1604" s="70"/>
      <c r="AD1604" s="70"/>
      <c r="AE1604" s="70" t="s">
        <v>5727</v>
      </c>
      <c r="AF1604" s="76" t="s">
        <v>63</v>
      </c>
      <c r="AG1604" s="65" t="s">
        <v>5680</v>
      </c>
    </row>
    <row r="1605" spans="1:33" s="78" customFormat="1" ht="50.25" customHeight="1" x14ac:dyDescent="0.25">
      <c r="A1605" s="61" t="s">
        <v>5280</v>
      </c>
      <c r="B1605" s="62">
        <v>85101705</v>
      </c>
      <c r="C1605" s="63" t="s">
        <v>5735</v>
      </c>
      <c r="D1605" s="64">
        <v>43070</v>
      </c>
      <c r="E1605" s="65" t="s">
        <v>74</v>
      </c>
      <c r="F1605" s="66" t="s">
        <v>47</v>
      </c>
      <c r="G1605" s="65" t="s">
        <v>533</v>
      </c>
      <c r="H1605" s="67">
        <v>2766194230</v>
      </c>
      <c r="I1605" s="67">
        <v>620000000</v>
      </c>
      <c r="J1605" s="66" t="s">
        <v>49</v>
      </c>
      <c r="K1605" s="66" t="s">
        <v>50</v>
      </c>
      <c r="L1605" s="62" t="s">
        <v>5736</v>
      </c>
      <c r="M1605" s="62" t="s">
        <v>5639</v>
      </c>
      <c r="N1605" s="68" t="s">
        <v>5737</v>
      </c>
      <c r="O1605" s="69" t="s">
        <v>5738</v>
      </c>
      <c r="P1605" s="65" t="s">
        <v>5317</v>
      </c>
      <c r="Q1605" s="65" t="s">
        <v>5739</v>
      </c>
      <c r="R1605" s="65" t="s">
        <v>5740</v>
      </c>
      <c r="S1605" s="65" t="s">
        <v>5522</v>
      </c>
      <c r="T1605" s="65" t="s">
        <v>5741</v>
      </c>
      <c r="U1605" s="70" t="s">
        <v>5742</v>
      </c>
      <c r="V1605" s="71">
        <v>7264</v>
      </c>
      <c r="W1605" s="72">
        <v>18103</v>
      </c>
      <c r="X1605" s="73">
        <v>42922</v>
      </c>
      <c r="Y1605" s="74" t="s">
        <v>966</v>
      </c>
      <c r="Z1605" s="74">
        <v>4600007140</v>
      </c>
      <c r="AA1605" s="75">
        <f t="shared" si="24"/>
        <v>1</v>
      </c>
      <c r="AB1605" s="70" t="s">
        <v>5548</v>
      </c>
      <c r="AC1605" s="70" t="s">
        <v>61</v>
      </c>
      <c r="AD1605" s="70"/>
      <c r="AE1605" s="70" t="s">
        <v>5736</v>
      </c>
      <c r="AF1605" s="76" t="s">
        <v>63</v>
      </c>
      <c r="AG1605" s="65" t="s">
        <v>5680</v>
      </c>
    </row>
    <row r="1606" spans="1:33" s="78" customFormat="1" ht="50.25" customHeight="1" x14ac:dyDescent="0.25">
      <c r="A1606" s="61" t="s">
        <v>5280</v>
      </c>
      <c r="B1606" s="62">
        <v>851011705</v>
      </c>
      <c r="C1606" s="63" t="s">
        <v>5743</v>
      </c>
      <c r="D1606" s="64">
        <v>43252</v>
      </c>
      <c r="E1606" s="65" t="s">
        <v>231</v>
      </c>
      <c r="F1606" s="66" t="s">
        <v>220</v>
      </c>
      <c r="G1606" s="65" t="s">
        <v>533</v>
      </c>
      <c r="H1606" s="67">
        <v>460177407</v>
      </c>
      <c r="I1606" s="67">
        <v>460177407</v>
      </c>
      <c r="J1606" s="66" t="s">
        <v>76</v>
      </c>
      <c r="K1606" s="66" t="s">
        <v>68</v>
      </c>
      <c r="L1606" s="62" t="s">
        <v>5744</v>
      </c>
      <c r="M1606" s="62" t="s">
        <v>5671</v>
      </c>
      <c r="N1606" s="68" t="s">
        <v>5745</v>
      </c>
      <c r="O1606" s="69" t="s">
        <v>5746</v>
      </c>
      <c r="P1606" s="65" t="s">
        <v>5317</v>
      </c>
      <c r="Q1606" s="65" t="s">
        <v>5747</v>
      </c>
      <c r="R1606" s="65" t="s">
        <v>5748</v>
      </c>
      <c r="S1606" s="65" t="s">
        <v>5749</v>
      </c>
      <c r="T1606" s="65" t="s">
        <v>5750</v>
      </c>
      <c r="U1606" s="70" t="s">
        <v>5751</v>
      </c>
      <c r="V1606" s="71"/>
      <c r="W1606" s="72"/>
      <c r="X1606" s="73"/>
      <c r="Y1606" s="74"/>
      <c r="Z1606" s="74"/>
      <c r="AA1606" s="75" t="str">
        <f t="shared" si="24"/>
        <v/>
      </c>
      <c r="AB1606" s="70"/>
      <c r="AC1606" s="70"/>
      <c r="AD1606" s="70"/>
      <c r="AE1606" s="70" t="s">
        <v>5744</v>
      </c>
      <c r="AF1606" s="76" t="s">
        <v>63</v>
      </c>
      <c r="AG1606" s="65" t="s">
        <v>5680</v>
      </c>
    </row>
    <row r="1607" spans="1:33" s="78" customFormat="1" ht="50.25" customHeight="1" x14ac:dyDescent="0.25">
      <c r="A1607" s="61" t="s">
        <v>5280</v>
      </c>
      <c r="B1607" s="62">
        <v>80000000</v>
      </c>
      <c r="C1607" s="63" t="s">
        <v>5475</v>
      </c>
      <c r="D1607" s="64">
        <v>43060</v>
      </c>
      <c r="E1607" s="65" t="s">
        <v>145</v>
      </c>
      <c r="F1607" s="66" t="s">
        <v>47</v>
      </c>
      <c r="G1607" s="65" t="s">
        <v>533</v>
      </c>
      <c r="H1607" s="67">
        <v>11446716929</v>
      </c>
      <c r="I1607" s="67">
        <v>97985000</v>
      </c>
      <c r="J1607" s="66" t="s">
        <v>49</v>
      </c>
      <c r="K1607" s="66" t="s">
        <v>50</v>
      </c>
      <c r="L1607" s="62" t="s">
        <v>5752</v>
      </c>
      <c r="M1607" s="62" t="s">
        <v>5639</v>
      </c>
      <c r="N1607" s="68" t="s">
        <v>5728</v>
      </c>
      <c r="O1607" s="69" t="s">
        <v>5729</v>
      </c>
      <c r="P1607" s="65" t="s">
        <v>5317</v>
      </c>
      <c r="Q1607" s="65" t="s">
        <v>5730</v>
      </c>
      <c r="R1607" s="65" t="s">
        <v>5731</v>
      </c>
      <c r="S1607" s="65" t="s">
        <v>5732</v>
      </c>
      <c r="T1607" s="65" t="s">
        <v>5733</v>
      </c>
      <c r="U1607" s="70" t="s">
        <v>5734</v>
      </c>
      <c r="V1607" s="71">
        <v>7966</v>
      </c>
      <c r="W1607" s="72">
        <v>17329</v>
      </c>
      <c r="X1607" s="73">
        <v>43049</v>
      </c>
      <c r="Y1607" s="74" t="s">
        <v>68</v>
      </c>
      <c r="Z1607" s="74">
        <v>4600007919</v>
      </c>
      <c r="AA1607" s="75">
        <f t="shared" si="24"/>
        <v>1</v>
      </c>
      <c r="AB1607" s="70" t="s">
        <v>5479</v>
      </c>
      <c r="AC1607" s="70" t="s">
        <v>61</v>
      </c>
      <c r="AD1607" s="70"/>
      <c r="AE1607" s="70" t="s">
        <v>5752</v>
      </c>
      <c r="AF1607" s="76" t="s">
        <v>63</v>
      </c>
      <c r="AG1607" s="65" t="s">
        <v>5443</v>
      </c>
    </row>
    <row r="1608" spans="1:33" s="78" customFormat="1" ht="50.25" customHeight="1" x14ac:dyDescent="0.25">
      <c r="A1608" s="61" t="s">
        <v>5280</v>
      </c>
      <c r="B1608" s="62">
        <v>80000000</v>
      </c>
      <c r="C1608" s="63" t="s">
        <v>5475</v>
      </c>
      <c r="D1608" s="64">
        <v>43060</v>
      </c>
      <c r="E1608" s="65" t="s">
        <v>145</v>
      </c>
      <c r="F1608" s="66" t="s">
        <v>47</v>
      </c>
      <c r="G1608" s="65" t="s">
        <v>533</v>
      </c>
      <c r="H1608" s="67">
        <v>11446716929</v>
      </c>
      <c r="I1608" s="67">
        <v>97985000</v>
      </c>
      <c r="J1608" s="66" t="s">
        <v>49</v>
      </c>
      <c r="K1608" s="66" t="s">
        <v>50</v>
      </c>
      <c r="L1608" s="62" t="s">
        <v>5752</v>
      </c>
      <c r="M1608" s="62" t="s">
        <v>5639</v>
      </c>
      <c r="N1608" s="68" t="s">
        <v>5753</v>
      </c>
      <c r="O1608" s="69" t="s">
        <v>5754</v>
      </c>
      <c r="P1608" s="65" t="s">
        <v>5317</v>
      </c>
      <c r="Q1608" s="65" t="s">
        <v>5755</v>
      </c>
      <c r="R1608" s="65" t="s">
        <v>5748</v>
      </c>
      <c r="S1608" s="65" t="s">
        <v>5756</v>
      </c>
      <c r="T1608" s="65" t="s">
        <v>5757</v>
      </c>
      <c r="U1608" s="70" t="s">
        <v>5757</v>
      </c>
      <c r="V1608" s="71">
        <v>7966</v>
      </c>
      <c r="W1608" s="72">
        <v>17329</v>
      </c>
      <c r="X1608" s="73">
        <v>43049</v>
      </c>
      <c r="Y1608" s="74" t="s">
        <v>68</v>
      </c>
      <c r="Z1608" s="74">
        <v>4600007919</v>
      </c>
      <c r="AA1608" s="75">
        <f t="shared" si="24"/>
        <v>1</v>
      </c>
      <c r="AB1608" s="70" t="s">
        <v>5479</v>
      </c>
      <c r="AC1608" s="70" t="s">
        <v>61</v>
      </c>
      <c r="AD1608" s="70"/>
      <c r="AE1608" s="70" t="s">
        <v>5752</v>
      </c>
      <c r="AF1608" s="76" t="s">
        <v>63</v>
      </c>
      <c r="AG1608" s="65" t="s">
        <v>5443</v>
      </c>
    </row>
    <row r="1609" spans="1:33" s="78" customFormat="1" ht="50.25" customHeight="1" x14ac:dyDescent="0.25">
      <c r="A1609" s="61" t="s">
        <v>5280</v>
      </c>
      <c r="B1609" s="62">
        <v>20102301</v>
      </c>
      <c r="C1609" s="63" t="s">
        <v>373</v>
      </c>
      <c r="D1609" s="64">
        <v>43102</v>
      </c>
      <c r="E1609" s="65" t="s">
        <v>855</v>
      </c>
      <c r="F1609" s="66" t="s">
        <v>67</v>
      </c>
      <c r="G1609" s="65" t="s">
        <v>241</v>
      </c>
      <c r="H1609" s="67">
        <v>130000000</v>
      </c>
      <c r="I1609" s="67">
        <v>130000000</v>
      </c>
      <c r="J1609" s="66" t="s">
        <v>76</v>
      </c>
      <c r="K1609" s="66" t="s">
        <v>68</v>
      </c>
      <c r="L1609" s="62" t="s">
        <v>5758</v>
      </c>
      <c r="M1609" s="62" t="s">
        <v>5759</v>
      </c>
      <c r="N1609" s="68" t="s">
        <v>5760</v>
      </c>
      <c r="O1609" s="69" t="s">
        <v>5761</v>
      </c>
      <c r="P1609" s="65" t="s">
        <v>5435</v>
      </c>
      <c r="Q1609" s="65" t="s">
        <v>5762</v>
      </c>
      <c r="R1609" s="65" t="s">
        <v>5763</v>
      </c>
      <c r="S1609" s="65" t="s">
        <v>5764</v>
      </c>
      <c r="T1609" s="65" t="s">
        <v>5762</v>
      </c>
      <c r="U1609" s="70" t="s">
        <v>5765</v>
      </c>
      <c r="V1609" s="71"/>
      <c r="W1609" s="72"/>
      <c r="X1609" s="73"/>
      <c r="Y1609" s="74"/>
      <c r="Z1609" s="74"/>
      <c r="AA1609" s="75" t="str">
        <f t="shared" si="24"/>
        <v/>
      </c>
      <c r="AB1609" s="70"/>
      <c r="AC1609" s="70"/>
      <c r="AD1609" s="70" t="s">
        <v>5766</v>
      </c>
      <c r="AE1609" s="70" t="s">
        <v>5767</v>
      </c>
      <c r="AF1609" s="76" t="s">
        <v>63</v>
      </c>
      <c r="AG1609" s="65" t="s">
        <v>5768</v>
      </c>
    </row>
    <row r="1610" spans="1:33" s="78" customFormat="1" ht="50.25" customHeight="1" x14ac:dyDescent="0.25">
      <c r="A1610" s="61" t="s">
        <v>5280</v>
      </c>
      <c r="B1610" s="62">
        <v>20102301</v>
      </c>
      <c r="C1610" s="63" t="s">
        <v>373</v>
      </c>
      <c r="D1610" s="64">
        <v>43102</v>
      </c>
      <c r="E1610" s="65" t="s">
        <v>855</v>
      </c>
      <c r="F1610" s="66" t="s">
        <v>67</v>
      </c>
      <c r="G1610" s="65" t="s">
        <v>241</v>
      </c>
      <c r="H1610" s="67">
        <v>100000000</v>
      </c>
      <c r="I1610" s="67">
        <v>100000000</v>
      </c>
      <c r="J1610" s="66" t="s">
        <v>76</v>
      </c>
      <c r="K1610" s="66" t="s">
        <v>68</v>
      </c>
      <c r="L1610" s="62" t="s">
        <v>5758</v>
      </c>
      <c r="M1610" s="62" t="s">
        <v>5759</v>
      </c>
      <c r="N1610" s="68" t="s">
        <v>5760</v>
      </c>
      <c r="O1610" s="69" t="s">
        <v>5761</v>
      </c>
      <c r="P1610" s="65" t="s">
        <v>5435</v>
      </c>
      <c r="Q1610" s="65" t="s">
        <v>5762</v>
      </c>
      <c r="R1610" s="65" t="s">
        <v>5769</v>
      </c>
      <c r="S1610" s="65" t="s">
        <v>5770</v>
      </c>
      <c r="T1610" s="65" t="s">
        <v>5762</v>
      </c>
      <c r="U1610" s="70" t="s">
        <v>5765</v>
      </c>
      <c r="V1610" s="71"/>
      <c r="W1610" s="72"/>
      <c r="X1610" s="73"/>
      <c r="Y1610" s="74"/>
      <c r="Z1610" s="74"/>
      <c r="AA1610" s="75" t="str">
        <f t="shared" si="24"/>
        <v/>
      </c>
      <c r="AB1610" s="70"/>
      <c r="AC1610" s="70"/>
      <c r="AD1610" s="70" t="s">
        <v>5766</v>
      </c>
      <c r="AE1610" s="70" t="s">
        <v>5767</v>
      </c>
      <c r="AF1610" s="76" t="s">
        <v>63</v>
      </c>
      <c r="AG1610" s="65" t="s">
        <v>5768</v>
      </c>
    </row>
    <row r="1611" spans="1:33" s="78" customFormat="1" ht="50.25" customHeight="1" x14ac:dyDescent="0.25">
      <c r="A1611" s="61" t="s">
        <v>5280</v>
      </c>
      <c r="B1611" s="62">
        <v>85121800</v>
      </c>
      <c r="C1611" s="63" t="s">
        <v>5771</v>
      </c>
      <c r="D1611" s="64">
        <v>43205</v>
      </c>
      <c r="E1611" s="65" t="s">
        <v>925</v>
      </c>
      <c r="F1611" s="66" t="s">
        <v>75</v>
      </c>
      <c r="G1611" s="65" t="s">
        <v>241</v>
      </c>
      <c r="H1611" s="67">
        <v>100000000</v>
      </c>
      <c r="I1611" s="67">
        <v>100000000</v>
      </c>
      <c r="J1611" s="66" t="s">
        <v>76</v>
      </c>
      <c r="K1611" s="66" t="s">
        <v>68</v>
      </c>
      <c r="L1611" s="62" t="s">
        <v>5772</v>
      </c>
      <c r="M1611" s="62" t="s">
        <v>5773</v>
      </c>
      <c r="N1611" s="68" t="s">
        <v>5621</v>
      </c>
      <c r="O1611" s="69" t="s">
        <v>5622</v>
      </c>
      <c r="P1611" s="65" t="s">
        <v>5435</v>
      </c>
      <c r="Q1611" s="65" t="s">
        <v>5762</v>
      </c>
      <c r="R1611" s="65" t="s">
        <v>5769</v>
      </c>
      <c r="S1611" s="65" t="s">
        <v>5774</v>
      </c>
      <c r="T1611" s="65" t="s">
        <v>5762</v>
      </c>
      <c r="U1611" s="70" t="s">
        <v>5775</v>
      </c>
      <c r="V1611" s="71"/>
      <c r="W1611" s="72"/>
      <c r="X1611" s="73"/>
      <c r="Y1611" s="74"/>
      <c r="Z1611" s="74"/>
      <c r="AA1611" s="75" t="str">
        <f t="shared" si="24"/>
        <v/>
      </c>
      <c r="AB1611" s="70"/>
      <c r="AC1611" s="70"/>
      <c r="AD1611" s="70"/>
      <c r="AE1611" s="70" t="s">
        <v>5776</v>
      </c>
      <c r="AF1611" s="76" t="s">
        <v>63</v>
      </c>
      <c r="AG1611" s="65" t="s">
        <v>5768</v>
      </c>
    </row>
    <row r="1612" spans="1:33" s="78" customFormat="1" ht="50.25" customHeight="1" x14ac:dyDescent="0.25">
      <c r="A1612" s="61" t="s">
        <v>5280</v>
      </c>
      <c r="B1612" s="62">
        <v>95122001</v>
      </c>
      <c r="C1612" s="63" t="s">
        <v>5777</v>
      </c>
      <c r="D1612" s="64">
        <v>43101</v>
      </c>
      <c r="E1612" s="65" t="s">
        <v>925</v>
      </c>
      <c r="F1612" s="66" t="s">
        <v>150</v>
      </c>
      <c r="G1612" s="65" t="s">
        <v>241</v>
      </c>
      <c r="H1612" s="67">
        <v>7887402972</v>
      </c>
      <c r="I1612" s="67">
        <v>4046000000</v>
      </c>
      <c r="J1612" s="66" t="s">
        <v>49</v>
      </c>
      <c r="K1612" s="66" t="s">
        <v>50</v>
      </c>
      <c r="L1612" s="62" t="s">
        <v>5778</v>
      </c>
      <c r="M1612" s="62" t="s">
        <v>5080</v>
      </c>
      <c r="N1612" s="68" t="s">
        <v>5621</v>
      </c>
      <c r="O1612" s="69" t="s">
        <v>5779</v>
      </c>
      <c r="P1612" s="65" t="s">
        <v>5435</v>
      </c>
      <c r="Q1612" s="65" t="s">
        <v>5762</v>
      </c>
      <c r="R1612" s="65" t="s">
        <v>5769</v>
      </c>
      <c r="S1612" s="65" t="s">
        <v>5774</v>
      </c>
      <c r="T1612" s="65" t="s">
        <v>5780</v>
      </c>
      <c r="U1612" s="70"/>
      <c r="V1612" s="71"/>
      <c r="W1612" s="72"/>
      <c r="X1612" s="73"/>
      <c r="Y1612" s="74"/>
      <c r="Z1612" s="74"/>
      <c r="AA1612" s="75" t="str">
        <f t="shared" ref="AA1612:AA1641" si="25">+IF(AND(W1612="",X1612="",Y1612="",Z1612=""),"",IF(AND(W1612&lt;&gt;"",X1612="",Y1612="",Z1612=""),0%,IF(AND(W1612&lt;&gt;"",X1612&lt;&gt;"",Y1612="",Z1612=""),33%,IF(AND(W1612&lt;&gt;"",X1612&lt;&gt;"",Y1612&lt;&gt;"",Z1612=""),66%,IF(AND(W1612&lt;&gt;"",X1612&lt;&gt;"",Y1612&lt;&gt;"",Z1612&lt;&gt;""),100%,"Información incompleta")))))</f>
        <v/>
      </c>
      <c r="AB1612" s="70"/>
      <c r="AC1612" s="70"/>
      <c r="AD1612" s="70"/>
      <c r="AE1612" s="70" t="s">
        <v>5778</v>
      </c>
      <c r="AF1612" s="76" t="s">
        <v>5781</v>
      </c>
      <c r="AG1612" s="65" t="s">
        <v>5782</v>
      </c>
    </row>
    <row r="1613" spans="1:33" s="78" customFormat="1" ht="50.25" customHeight="1" x14ac:dyDescent="0.25">
      <c r="A1613" s="61" t="s">
        <v>5280</v>
      </c>
      <c r="B1613" s="62">
        <v>95122001</v>
      </c>
      <c r="C1613" s="63" t="s">
        <v>5777</v>
      </c>
      <c r="D1613" s="64">
        <v>43101</v>
      </c>
      <c r="E1613" s="65" t="s">
        <v>925</v>
      </c>
      <c r="F1613" s="66" t="s">
        <v>150</v>
      </c>
      <c r="G1613" s="65" t="s">
        <v>241</v>
      </c>
      <c r="H1613" s="67">
        <v>7887402972</v>
      </c>
      <c r="I1613" s="67">
        <v>3841402972</v>
      </c>
      <c r="J1613" s="66" t="s">
        <v>49</v>
      </c>
      <c r="K1613" s="66" t="s">
        <v>50</v>
      </c>
      <c r="L1613" s="62" t="s">
        <v>5778</v>
      </c>
      <c r="M1613" s="62" t="s">
        <v>5080</v>
      </c>
      <c r="N1613" s="68" t="s">
        <v>5621</v>
      </c>
      <c r="O1613" s="69" t="s">
        <v>5779</v>
      </c>
      <c r="P1613" s="65" t="s">
        <v>5435</v>
      </c>
      <c r="Q1613" s="65" t="s">
        <v>5762</v>
      </c>
      <c r="R1613" s="65" t="s">
        <v>5783</v>
      </c>
      <c r="S1613" s="65" t="s">
        <v>5764</v>
      </c>
      <c r="T1613" s="65" t="s">
        <v>5780</v>
      </c>
      <c r="U1613" s="70"/>
      <c r="V1613" s="71"/>
      <c r="W1613" s="72"/>
      <c r="X1613" s="73"/>
      <c r="Y1613" s="74"/>
      <c r="Z1613" s="74"/>
      <c r="AA1613" s="75" t="str">
        <f t="shared" si="25"/>
        <v/>
      </c>
      <c r="AB1613" s="70"/>
      <c r="AC1613" s="70"/>
      <c r="AD1613" s="70"/>
      <c r="AE1613" s="70" t="s">
        <v>5778</v>
      </c>
      <c r="AF1613" s="76" t="s">
        <v>5781</v>
      </c>
      <c r="AG1613" s="65" t="s">
        <v>5782</v>
      </c>
    </row>
    <row r="1614" spans="1:33" s="78" customFormat="1" ht="50.25" customHeight="1" x14ac:dyDescent="0.25">
      <c r="A1614" s="61" t="s">
        <v>5280</v>
      </c>
      <c r="B1614" s="62">
        <v>93141506</v>
      </c>
      <c r="C1614" s="63" t="s">
        <v>5784</v>
      </c>
      <c r="D1614" s="64">
        <v>43101</v>
      </c>
      <c r="E1614" s="65" t="s">
        <v>5483</v>
      </c>
      <c r="F1614" s="66" t="s">
        <v>138</v>
      </c>
      <c r="G1614" s="65" t="s">
        <v>241</v>
      </c>
      <c r="H1614" s="67">
        <v>370000000</v>
      </c>
      <c r="I1614" s="67">
        <v>370000000</v>
      </c>
      <c r="J1614" s="66" t="s">
        <v>76</v>
      </c>
      <c r="K1614" s="66" t="s">
        <v>68</v>
      </c>
      <c r="L1614" s="62" t="s">
        <v>5785</v>
      </c>
      <c r="M1614" s="62" t="s">
        <v>5786</v>
      </c>
      <c r="N1614" s="68" t="s">
        <v>5787</v>
      </c>
      <c r="O1614" s="69" t="s">
        <v>5788</v>
      </c>
      <c r="P1614" s="65" t="s">
        <v>5789</v>
      </c>
      <c r="Q1614" s="65" t="s">
        <v>5790</v>
      </c>
      <c r="R1614" s="65" t="s">
        <v>5791</v>
      </c>
      <c r="S1614" s="65" t="s">
        <v>5792</v>
      </c>
      <c r="T1614" s="65" t="s">
        <v>5793</v>
      </c>
      <c r="U1614" s="70" t="s">
        <v>5794</v>
      </c>
      <c r="V1614" s="71">
        <v>8037</v>
      </c>
      <c r="W1614" s="72" t="s">
        <v>5795</v>
      </c>
      <c r="X1614" s="73">
        <v>43126</v>
      </c>
      <c r="Y1614" s="74" t="s">
        <v>68</v>
      </c>
      <c r="Z1614" s="74">
        <v>4600008047</v>
      </c>
      <c r="AA1614" s="75">
        <f t="shared" si="25"/>
        <v>1</v>
      </c>
      <c r="AB1614" s="70" t="s">
        <v>5796</v>
      </c>
      <c r="AC1614" s="70" t="s">
        <v>61</v>
      </c>
      <c r="AD1614" s="70"/>
      <c r="AE1614" s="70" t="s">
        <v>5785</v>
      </c>
      <c r="AF1614" s="76" t="s">
        <v>63</v>
      </c>
      <c r="AG1614" s="65" t="s">
        <v>5768</v>
      </c>
    </row>
    <row r="1615" spans="1:33" s="78" customFormat="1" ht="50.25" customHeight="1" x14ac:dyDescent="0.25">
      <c r="A1615" s="61" t="s">
        <v>5280</v>
      </c>
      <c r="B1615" s="62">
        <v>93141506</v>
      </c>
      <c r="C1615" s="63" t="s">
        <v>5797</v>
      </c>
      <c r="D1615" s="64">
        <v>43101</v>
      </c>
      <c r="E1615" s="65" t="s">
        <v>5483</v>
      </c>
      <c r="F1615" s="66" t="s">
        <v>75</v>
      </c>
      <c r="G1615" s="65" t="s">
        <v>241</v>
      </c>
      <c r="H1615" s="67">
        <v>76000000</v>
      </c>
      <c r="I1615" s="67">
        <v>76000000</v>
      </c>
      <c r="J1615" s="66" t="s">
        <v>76</v>
      </c>
      <c r="K1615" s="66" t="s">
        <v>68</v>
      </c>
      <c r="L1615" s="62" t="s">
        <v>5798</v>
      </c>
      <c r="M1615" s="62" t="s">
        <v>5786</v>
      </c>
      <c r="N1615" s="68" t="s">
        <v>5799</v>
      </c>
      <c r="O1615" s="69" t="s">
        <v>5800</v>
      </c>
      <c r="P1615" s="65" t="s">
        <v>5789</v>
      </c>
      <c r="Q1615" s="65" t="s">
        <v>5790</v>
      </c>
      <c r="R1615" s="65" t="s">
        <v>5791</v>
      </c>
      <c r="S1615" s="65" t="s">
        <v>5792</v>
      </c>
      <c r="T1615" s="65" t="s">
        <v>5793</v>
      </c>
      <c r="U1615" s="70" t="s">
        <v>5801</v>
      </c>
      <c r="V1615" s="71"/>
      <c r="W1615" s="72"/>
      <c r="X1615" s="73"/>
      <c r="Y1615" s="74"/>
      <c r="Z1615" s="74"/>
      <c r="AA1615" s="75" t="str">
        <f t="shared" si="25"/>
        <v/>
      </c>
      <c r="AB1615" s="70"/>
      <c r="AC1615" s="70"/>
      <c r="AD1615" s="70" t="s">
        <v>5802</v>
      </c>
      <c r="AE1615" s="70" t="s">
        <v>5798</v>
      </c>
      <c r="AF1615" s="76" t="s">
        <v>63</v>
      </c>
      <c r="AG1615" s="65" t="s">
        <v>5768</v>
      </c>
    </row>
    <row r="1616" spans="1:33" s="78" customFormat="1" ht="50.25" customHeight="1" x14ac:dyDescent="0.25">
      <c r="A1616" s="61" t="s">
        <v>5280</v>
      </c>
      <c r="B1616" s="62">
        <v>93141506</v>
      </c>
      <c r="C1616" s="63" t="s">
        <v>5803</v>
      </c>
      <c r="D1616" s="64">
        <v>43101</v>
      </c>
      <c r="E1616" s="65" t="s">
        <v>5483</v>
      </c>
      <c r="F1616" s="66" t="s">
        <v>138</v>
      </c>
      <c r="G1616" s="65" t="s">
        <v>241</v>
      </c>
      <c r="H1616" s="67">
        <v>70000000</v>
      </c>
      <c r="I1616" s="67">
        <v>70000000</v>
      </c>
      <c r="J1616" s="66" t="s">
        <v>76</v>
      </c>
      <c r="K1616" s="66" t="s">
        <v>68</v>
      </c>
      <c r="L1616" s="62" t="s">
        <v>5785</v>
      </c>
      <c r="M1616" s="62" t="s">
        <v>5786</v>
      </c>
      <c r="N1616" s="68" t="s">
        <v>5787</v>
      </c>
      <c r="O1616" s="69" t="s">
        <v>5788</v>
      </c>
      <c r="P1616" s="65" t="s">
        <v>5789</v>
      </c>
      <c r="Q1616" s="65" t="s">
        <v>5790</v>
      </c>
      <c r="R1616" s="65" t="s">
        <v>5791</v>
      </c>
      <c r="S1616" s="65" t="s">
        <v>5792</v>
      </c>
      <c r="T1616" s="65" t="s">
        <v>5793</v>
      </c>
      <c r="U1616" s="70" t="s">
        <v>5804</v>
      </c>
      <c r="V1616" s="71">
        <v>8038</v>
      </c>
      <c r="W1616" s="72">
        <v>20056</v>
      </c>
      <c r="X1616" s="73">
        <v>43126</v>
      </c>
      <c r="Y1616" s="74" t="s">
        <v>68</v>
      </c>
      <c r="Z1616" s="74">
        <v>4600008049</v>
      </c>
      <c r="AA1616" s="75">
        <f t="shared" si="25"/>
        <v>1</v>
      </c>
      <c r="AB1616" s="70" t="s">
        <v>5805</v>
      </c>
      <c r="AC1616" s="70" t="s">
        <v>61</v>
      </c>
      <c r="AD1616" s="70"/>
      <c r="AE1616" s="70" t="s">
        <v>5785</v>
      </c>
      <c r="AF1616" s="76" t="s">
        <v>63</v>
      </c>
      <c r="AG1616" s="65" t="s">
        <v>5768</v>
      </c>
    </row>
    <row r="1617" spans="1:33" s="78" customFormat="1" ht="50.25" customHeight="1" x14ac:dyDescent="0.25">
      <c r="A1617" s="61" t="s">
        <v>5280</v>
      </c>
      <c r="B1617" s="62">
        <v>72154110</v>
      </c>
      <c r="C1617" s="63" t="s">
        <v>5806</v>
      </c>
      <c r="D1617" s="64">
        <v>43101</v>
      </c>
      <c r="E1617" s="65" t="s">
        <v>66</v>
      </c>
      <c r="F1617" s="66" t="s">
        <v>75</v>
      </c>
      <c r="G1617" s="65" t="s">
        <v>241</v>
      </c>
      <c r="H1617" s="67">
        <v>44375100</v>
      </c>
      <c r="I1617" s="67">
        <v>44375100</v>
      </c>
      <c r="J1617" s="66" t="s">
        <v>76</v>
      </c>
      <c r="K1617" s="66" t="s">
        <v>68</v>
      </c>
      <c r="L1617" s="62" t="s">
        <v>5807</v>
      </c>
      <c r="M1617" s="62" t="s">
        <v>1206</v>
      </c>
      <c r="N1617" s="68">
        <v>3839713</v>
      </c>
      <c r="O1617" s="69" t="s">
        <v>5808</v>
      </c>
      <c r="P1617" s="65"/>
      <c r="Q1617" s="65"/>
      <c r="R1617" s="65"/>
      <c r="S1617" s="65" t="s">
        <v>5809</v>
      </c>
      <c r="T1617" s="65"/>
      <c r="U1617" s="70"/>
      <c r="V1617" s="71"/>
      <c r="W1617" s="72"/>
      <c r="X1617" s="73"/>
      <c r="Y1617" s="74"/>
      <c r="Z1617" s="74"/>
      <c r="AA1617" s="75" t="str">
        <f t="shared" si="25"/>
        <v/>
      </c>
      <c r="AB1617" s="70"/>
      <c r="AC1617" s="70"/>
      <c r="AD1617" s="70"/>
      <c r="AE1617" s="70" t="s">
        <v>5810</v>
      </c>
      <c r="AF1617" s="76" t="s">
        <v>63</v>
      </c>
      <c r="AG1617" s="65" t="s">
        <v>1210</v>
      </c>
    </row>
    <row r="1618" spans="1:33" s="78" customFormat="1" ht="50.25" customHeight="1" x14ac:dyDescent="0.25">
      <c r="A1618" s="61" t="s">
        <v>5280</v>
      </c>
      <c r="B1618" s="62">
        <v>44120000</v>
      </c>
      <c r="C1618" s="63" t="s">
        <v>5811</v>
      </c>
      <c r="D1618" s="64">
        <v>43101</v>
      </c>
      <c r="E1618" s="65" t="s">
        <v>145</v>
      </c>
      <c r="F1618" s="66" t="s">
        <v>67</v>
      </c>
      <c r="G1618" s="65" t="s">
        <v>241</v>
      </c>
      <c r="H1618" s="67">
        <v>170000000</v>
      </c>
      <c r="I1618" s="67">
        <v>170000000</v>
      </c>
      <c r="J1618" s="66" t="s">
        <v>76</v>
      </c>
      <c r="K1618" s="66" t="s">
        <v>68</v>
      </c>
      <c r="L1618" s="62" t="s">
        <v>5807</v>
      </c>
      <c r="M1618" s="62" t="s">
        <v>1206</v>
      </c>
      <c r="N1618" s="68">
        <v>3839713</v>
      </c>
      <c r="O1618" s="69" t="s">
        <v>5808</v>
      </c>
      <c r="P1618" s="65"/>
      <c r="Q1618" s="65"/>
      <c r="R1618" s="65"/>
      <c r="S1618" s="65" t="s">
        <v>5809</v>
      </c>
      <c r="T1618" s="65"/>
      <c r="U1618" s="70"/>
      <c r="V1618" s="71"/>
      <c r="W1618" s="72"/>
      <c r="X1618" s="73"/>
      <c r="Y1618" s="74"/>
      <c r="Z1618" s="74"/>
      <c r="AA1618" s="75" t="str">
        <f t="shared" si="25"/>
        <v/>
      </c>
      <c r="AB1618" s="70"/>
      <c r="AC1618" s="70"/>
      <c r="AD1618" s="70" t="s">
        <v>5464</v>
      </c>
      <c r="AE1618" s="70" t="s">
        <v>5812</v>
      </c>
      <c r="AF1618" s="76" t="s">
        <v>63</v>
      </c>
      <c r="AG1618" s="65" t="s">
        <v>1210</v>
      </c>
    </row>
    <row r="1619" spans="1:33" s="78" customFormat="1" ht="50.25" customHeight="1" x14ac:dyDescent="0.25">
      <c r="A1619" s="61" t="s">
        <v>5280</v>
      </c>
      <c r="B1619" s="62">
        <v>44120000</v>
      </c>
      <c r="C1619" s="63" t="s">
        <v>5813</v>
      </c>
      <c r="D1619" s="64">
        <v>43101</v>
      </c>
      <c r="E1619" s="65" t="s">
        <v>145</v>
      </c>
      <c r="F1619" s="66" t="s">
        <v>67</v>
      </c>
      <c r="G1619" s="65" t="s">
        <v>241</v>
      </c>
      <c r="H1619" s="67">
        <v>49000000</v>
      </c>
      <c r="I1619" s="67">
        <v>49000000</v>
      </c>
      <c r="J1619" s="66" t="s">
        <v>76</v>
      </c>
      <c r="K1619" s="66" t="s">
        <v>68</v>
      </c>
      <c r="L1619" s="62" t="s">
        <v>5807</v>
      </c>
      <c r="M1619" s="62" t="s">
        <v>1206</v>
      </c>
      <c r="N1619" s="68">
        <v>3839713</v>
      </c>
      <c r="O1619" s="69" t="s">
        <v>5808</v>
      </c>
      <c r="P1619" s="65"/>
      <c r="Q1619" s="65"/>
      <c r="R1619" s="65"/>
      <c r="S1619" s="65" t="s">
        <v>5809</v>
      </c>
      <c r="T1619" s="65"/>
      <c r="U1619" s="70"/>
      <c r="V1619" s="71"/>
      <c r="W1619" s="72"/>
      <c r="X1619" s="73"/>
      <c r="Y1619" s="74"/>
      <c r="Z1619" s="74"/>
      <c r="AA1619" s="75" t="str">
        <f t="shared" si="25"/>
        <v/>
      </c>
      <c r="AB1619" s="70"/>
      <c r="AC1619" s="70"/>
      <c r="AD1619" s="70" t="s">
        <v>5464</v>
      </c>
      <c r="AE1619" s="70" t="s">
        <v>5812</v>
      </c>
      <c r="AF1619" s="76" t="s">
        <v>63</v>
      </c>
      <c r="AG1619" s="65" t="s">
        <v>1210</v>
      </c>
    </row>
    <row r="1620" spans="1:33" s="78" customFormat="1" ht="50.25" customHeight="1" x14ac:dyDescent="0.25">
      <c r="A1620" s="61" t="s">
        <v>5280</v>
      </c>
      <c r="B1620" s="62">
        <v>47131700</v>
      </c>
      <c r="C1620" s="63" t="s">
        <v>5814</v>
      </c>
      <c r="D1620" s="64">
        <v>43101</v>
      </c>
      <c r="E1620" s="65" t="s">
        <v>145</v>
      </c>
      <c r="F1620" s="66" t="s">
        <v>67</v>
      </c>
      <c r="G1620" s="65" t="s">
        <v>241</v>
      </c>
      <c r="H1620" s="67">
        <v>46000000</v>
      </c>
      <c r="I1620" s="67">
        <v>46000000</v>
      </c>
      <c r="J1620" s="66" t="s">
        <v>76</v>
      </c>
      <c r="K1620" s="66" t="s">
        <v>68</v>
      </c>
      <c r="L1620" s="62" t="s">
        <v>5807</v>
      </c>
      <c r="M1620" s="62" t="s">
        <v>1206</v>
      </c>
      <c r="N1620" s="68">
        <v>3839713</v>
      </c>
      <c r="O1620" s="69" t="s">
        <v>5808</v>
      </c>
      <c r="P1620" s="65"/>
      <c r="Q1620" s="65"/>
      <c r="R1620" s="65"/>
      <c r="S1620" s="65" t="s">
        <v>5809</v>
      </c>
      <c r="T1620" s="65"/>
      <c r="U1620" s="70"/>
      <c r="V1620" s="71"/>
      <c r="W1620" s="72"/>
      <c r="X1620" s="73"/>
      <c r="Y1620" s="74"/>
      <c r="Z1620" s="74"/>
      <c r="AA1620" s="75" t="str">
        <f t="shared" si="25"/>
        <v/>
      </c>
      <c r="AB1620" s="70"/>
      <c r="AC1620" s="70"/>
      <c r="AD1620" s="70" t="s">
        <v>5464</v>
      </c>
      <c r="AE1620" s="70" t="s">
        <v>5815</v>
      </c>
      <c r="AF1620" s="76" t="s">
        <v>63</v>
      </c>
      <c r="AG1620" s="65" t="s">
        <v>1210</v>
      </c>
    </row>
    <row r="1621" spans="1:33" s="78" customFormat="1" ht="50.25" customHeight="1" x14ac:dyDescent="0.25">
      <c r="A1621" s="61" t="s">
        <v>5280</v>
      </c>
      <c r="B1621" s="62">
        <v>44120000</v>
      </c>
      <c r="C1621" s="63" t="s">
        <v>5816</v>
      </c>
      <c r="D1621" s="64">
        <v>43160</v>
      </c>
      <c r="E1621" s="65" t="s">
        <v>852</v>
      </c>
      <c r="F1621" s="66" t="s">
        <v>75</v>
      </c>
      <c r="G1621" s="65" t="s">
        <v>241</v>
      </c>
      <c r="H1621" s="67">
        <v>5000000</v>
      </c>
      <c r="I1621" s="67">
        <v>5000000</v>
      </c>
      <c r="J1621" s="66" t="s">
        <v>76</v>
      </c>
      <c r="K1621" s="66" t="s">
        <v>68</v>
      </c>
      <c r="L1621" s="62" t="s">
        <v>5807</v>
      </c>
      <c r="M1621" s="62" t="s">
        <v>1206</v>
      </c>
      <c r="N1621" s="68">
        <v>3839713</v>
      </c>
      <c r="O1621" s="69" t="s">
        <v>5808</v>
      </c>
      <c r="P1621" s="65"/>
      <c r="Q1621" s="65"/>
      <c r="R1621" s="65"/>
      <c r="S1621" s="65" t="s">
        <v>5809</v>
      </c>
      <c r="T1621" s="65"/>
      <c r="U1621" s="70"/>
      <c r="V1621" s="71"/>
      <c r="W1621" s="72"/>
      <c r="X1621" s="73"/>
      <c r="Y1621" s="74"/>
      <c r="Z1621" s="74"/>
      <c r="AA1621" s="75" t="str">
        <f t="shared" si="25"/>
        <v/>
      </c>
      <c r="AB1621" s="70"/>
      <c r="AC1621" s="70"/>
      <c r="AD1621" s="70" t="s">
        <v>5464</v>
      </c>
      <c r="AE1621" s="70" t="s">
        <v>5817</v>
      </c>
      <c r="AF1621" s="76" t="s">
        <v>63</v>
      </c>
      <c r="AG1621" s="65" t="s">
        <v>1210</v>
      </c>
    </row>
    <row r="1622" spans="1:33" s="78" customFormat="1" ht="50.25" customHeight="1" x14ac:dyDescent="0.25">
      <c r="A1622" s="61" t="s">
        <v>5280</v>
      </c>
      <c r="B1622" s="62">
        <v>44102900</v>
      </c>
      <c r="C1622" s="63" t="s">
        <v>5818</v>
      </c>
      <c r="D1622" s="64">
        <v>43132</v>
      </c>
      <c r="E1622" s="65" t="s">
        <v>852</v>
      </c>
      <c r="F1622" s="66" t="s">
        <v>236</v>
      </c>
      <c r="G1622" s="65" t="s">
        <v>241</v>
      </c>
      <c r="H1622" s="67">
        <v>380000000</v>
      </c>
      <c r="I1622" s="67">
        <v>380000000</v>
      </c>
      <c r="J1622" s="66" t="s">
        <v>76</v>
      </c>
      <c r="K1622" s="66" t="s">
        <v>68</v>
      </c>
      <c r="L1622" s="62" t="s">
        <v>5807</v>
      </c>
      <c r="M1622" s="62" t="s">
        <v>1206</v>
      </c>
      <c r="N1622" s="68">
        <v>3839713</v>
      </c>
      <c r="O1622" s="69" t="s">
        <v>5808</v>
      </c>
      <c r="P1622" s="65"/>
      <c r="Q1622" s="65"/>
      <c r="R1622" s="65"/>
      <c r="S1622" s="65" t="s">
        <v>5809</v>
      </c>
      <c r="T1622" s="65"/>
      <c r="U1622" s="70"/>
      <c r="V1622" s="71"/>
      <c r="W1622" s="72"/>
      <c r="X1622" s="73"/>
      <c r="Y1622" s="74"/>
      <c r="Z1622" s="74"/>
      <c r="AA1622" s="75" t="str">
        <f t="shared" si="25"/>
        <v/>
      </c>
      <c r="AB1622" s="70"/>
      <c r="AC1622" s="70"/>
      <c r="AD1622" s="70" t="s">
        <v>5464</v>
      </c>
      <c r="AE1622" s="70" t="s">
        <v>5819</v>
      </c>
      <c r="AF1622" s="76" t="s">
        <v>63</v>
      </c>
      <c r="AG1622" s="65" t="s">
        <v>1210</v>
      </c>
    </row>
    <row r="1623" spans="1:33" s="78" customFormat="1" ht="50.25" customHeight="1" x14ac:dyDescent="0.25">
      <c r="A1623" s="61" t="s">
        <v>5280</v>
      </c>
      <c r="B1623" s="62">
        <v>78181500</v>
      </c>
      <c r="C1623" s="63" t="s">
        <v>5820</v>
      </c>
      <c r="D1623" s="64">
        <v>43101</v>
      </c>
      <c r="E1623" s="65" t="s">
        <v>855</v>
      </c>
      <c r="F1623" s="66" t="s">
        <v>67</v>
      </c>
      <c r="G1623" s="65" t="s">
        <v>241</v>
      </c>
      <c r="H1623" s="67">
        <v>80144667</v>
      </c>
      <c r="I1623" s="67">
        <v>19928480</v>
      </c>
      <c r="J1623" s="66" t="s">
        <v>49</v>
      </c>
      <c r="K1623" s="66" t="s">
        <v>50</v>
      </c>
      <c r="L1623" s="62" t="s">
        <v>5807</v>
      </c>
      <c r="M1623" s="62" t="s">
        <v>1206</v>
      </c>
      <c r="N1623" s="68">
        <v>3839713</v>
      </c>
      <c r="O1623" s="69" t="s">
        <v>5808</v>
      </c>
      <c r="P1623" s="65"/>
      <c r="Q1623" s="65"/>
      <c r="R1623" s="65"/>
      <c r="S1623" s="65" t="s">
        <v>5809</v>
      </c>
      <c r="T1623" s="65"/>
      <c r="U1623" s="70"/>
      <c r="V1623" s="71"/>
      <c r="W1623" s="72"/>
      <c r="X1623" s="73"/>
      <c r="Y1623" s="74"/>
      <c r="Z1623" s="74"/>
      <c r="AA1623" s="75" t="str">
        <f t="shared" si="25"/>
        <v/>
      </c>
      <c r="AB1623" s="70"/>
      <c r="AC1623" s="70"/>
      <c r="AD1623" s="70" t="s">
        <v>5464</v>
      </c>
      <c r="AE1623" s="70" t="s">
        <v>5821</v>
      </c>
      <c r="AF1623" s="76" t="s">
        <v>63</v>
      </c>
      <c r="AG1623" s="65" t="s">
        <v>1210</v>
      </c>
    </row>
    <row r="1624" spans="1:33" s="78" customFormat="1" ht="50.25" customHeight="1" x14ac:dyDescent="0.25">
      <c r="A1624" s="61" t="s">
        <v>5280</v>
      </c>
      <c r="B1624" s="62">
        <v>72102900</v>
      </c>
      <c r="C1624" s="63" t="s">
        <v>5822</v>
      </c>
      <c r="D1624" s="64">
        <v>43132</v>
      </c>
      <c r="E1624" s="65" t="s">
        <v>852</v>
      </c>
      <c r="F1624" s="66" t="s">
        <v>220</v>
      </c>
      <c r="G1624" s="65" t="s">
        <v>241</v>
      </c>
      <c r="H1624" s="67">
        <v>200000000</v>
      </c>
      <c r="I1624" s="67">
        <v>200000000</v>
      </c>
      <c r="J1624" s="66" t="s">
        <v>76</v>
      </c>
      <c r="K1624" s="66" t="s">
        <v>68</v>
      </c>
      <c r="L1624" s="62" t="s">
        <v>5807</v>
      </c>
      <c r="M1624" s="62" t="s">
        <v>1206</v>
      </c>
      <c r="N1624" s="68">
        <v>3839713</v>
      </c>
      <c r="O1624" s="69" t="s">
        <v>5808</v>
      </c>
      <c r="P1624" s="65"/>
      <c r="Q1624" s="65"/>
      <c r="R1624" s="65"/>
      <c r="S1624" s="65" t="s">
        <v>5809</v>
      </c>
      <c r="T1624" s="65"/>
      <c r="U1624" s="70"/>
      <c r="V1624" s="71"/>
      <c r="W1624" s="72"/>
      <c r="X1624" s="73"/>
      <c r="Y1624" s="74"/>
      <c r="Z1624" s="74"/>
      <c r="AA1624" s="75" t="str">
        <f t="shared" si="25"/>
        <v/>
      </c>
      <c r="AB1624" s="70"/>
      <c r="AC1624" s="70"/>
      <c r="AD1624" s="70" t="s">
        <v>5464</v>
      </c>
      <c r="AE1624" s="70" t="s">
        <v>5821</v>
      </c>
      <c r="AF1624" s="76" t="s">
        <v>63</v>
      </c>
      <c r="AG1624" s="65" t="s">
        <v>1210</v>
      </c>
    </row>
    <row r="1625" spans="1:33" s="78" customFormat="1" ht="50.25" customHeight="1" x14ac:dyDescent="0.25">
      <c r="A1625" s="61" t="s">
        <v>5280</v>
      </c>
      <c r="B1625" s="62">
        <v>15101500</v>
      </c>
      <c r="C1625" s="63" t="s">
        <v>5823</v>
      </c>
      <c r="D1625" s="64">
        <v>43101</v>
      </c>
      <c r="E1625" s="65" t="s">
        <v>855</v>
      </c>
      <c r="F1625" s="66" t="s">
        <v>220</v>
      </c>
      <c r="G1625" s="65" t="s">
        <v>241</v>
      </c>
      <c r="H1625" s="67">
        <v>43664038</v>
      </c>
      <c r="I1625" s="67">
        <v>12295573</v>
      </c>
      <c r="J1625" s="66" t="s">
        <v>49</v>
      </c>
      <c r="K1625" s="66" t="s">
        <v>50</v>
      </c>
      <c r="L1625" s="62" t="s">
        <v>5807</v>
      </c>
      <c r="M1625" s="62" t="s">
        <v>1206</v>
      </c>
      <c r="N1625" s="68">
        <v>3839713</v>
      </c>
      <c r="O1625" s="69" t="s">
        <v>5808</v>
      </c>
      <c r="P1625" s="65"/>
      <c r="Q1625" s="65"/>
      <c r="R1625" s="65"/>
      <c r="S1625" s="65" t="s">
        <v>5809</v>
      </c>
      <c r="T1625" s="65"/>
      <c r="U1625" s="70"/>
      <c r="V1625" s="71"/>
      <c r="W1625" s="72"/>
      <c r="X1625" s="73"/>
      <c r="Y1625" s="74"/>
      <c r="Z1625" s="74"/>
      <c r="AA1625" s="75" t="str">
        <f t="shared" si="25"/>
        <v/>
      </c>
      <c r="AB1625" s="70"/>
      <c r="AC1625" s="70"/>
      <c r="AD1625" s="70" t="s">
        <v>5464</v>
      </c>
      <c r="AE1625" s="70" t="s">
        <v>5821</v>
      </c>
      <c r="AF1625" s="76" t="s">
        <v>63</v>
      </c>
      <c r="AG1625" s="65" t="s">
        <v>1210</v>
      </c>
    </row>
    <row r="1626" spans="1:33" s="78" customFormat="1" ht="50.25" customHeight="1" x14ac:dyDescent="0.25">
      <c r="A1626" s="61" t="s">
        <v>5280</v>
      </c>
      <c r="B1626" s="62">
        <v>15101500</v>
      </c>
      <c r="C1626" s="63" t="s">
        <v>5824</v>
      </c>
      <c r="D1626" s="64">
        <v>43101</v>
      </c>
      <c r="E1626" s="65" t="s">
        <v>855</v>
      </c>
      <c r="F1626" s="66" t="s">
        <v>97</v>
      </c>
      <c r="G1626" s="65" t="s">
        <v>241</v>
      </c>
      <c r="H1626" s="67">
        <v>15968687</v>
      </c>
      <c r="I1626" s="67">
        <v>5756695</v>
      </c>
      <c r="J1626" s="66" t="s">
        <v>49</v>
      </c>
      <c r="K1626" s="66" t="s">
        <v>50</v>
      </c>
      <c r="L1626" s="62" t="s">
        <v>5807</v>
      </c>
      <c r="M1626" s="62" t="s">
        <v>1206</v>
      </c>
      <c r="N1626" s="68">
        <v>3839713</v>
      </c>
      <c r="O1626" s="69" t="s">
        <v>5808</v>
      </c>
      <c r="P1626" s="65"/>
      <c r="Q1626" s="65"/>
      <c r="R1626" s="65"/>
      <c r="S1626" s="65" t="s">
        <v>5809</v>
      </c>
      <c r="T1626" s="65"/>
      <c r="U1626" s="70"/>
      <c r="V1626" s="71"/>
      <c r="W1626" s="72"/>
      <c r="X1626" s="73"/>
      <c r="Y1626" s="74"/>
      <c r="Z1626" s="74"/>
      <c r="AA1626" s="75" t="str">
        <f t="shared" si="25"/>
        <v/>
      </c>
      <c r="AB1626" s="70"/>
      <c r="AC1626" s="70"/>
      <c r="AD1626" s="70" t="s">
        <v>5464</v>
      </c>
      <c r="AE1626" s="70" t="s">
        <v>5821</v>
      </c>
      <c r="AF1626" s="76" t="s">
        <v>63</v>
      </c>
      <c r="AG1626" s="65" t="s">
        <v>1210</v>
      </c>
    </row>
    <row r="1627" spans="1:33" s="78" customFormat="1" ht="50.25" customHeight="1" x14ac:dyDescent="0.25">
      <c r="A1627" s="61" t="s">
        <v>5280</v>
      </c>
      <c r="B1627" s="62">
        <v>92121500</v>
      </c>
      <c r="C1627" s="63" t="s">
        <v>5825</v>
      </c>
      <c r="D1627" s="64">
        <v>43101</v>
      </c>
      <c r="E1627" s="65" t="s">
        <v>855</v>
      </c>
      <c r="F1627" s="66" t="s">
        <v>220</v>
      </c>
      <c r="G1627" s="65" t="s">
        <v>241</v>
      </c>
      <c r="H1627" s="67">
        <v>422898399</v>
      </c>
      <c r="I1627" s="67">
        <v>43660689</v>
      </c>
      <c r="J1627" s="66" t="s">
        <v>49</v>
      </c>
      <c r="K1627" s="66" t="s">
        <v>50</v>
      </c>
      <c r="L1627" s="62" t="s">
        <v>5807</v>
      </c>
      <c r="M1627" s="62" t="s">
        <v>1206</v>
      </c>
      <c r="N1627" s="68">
        <v>3839713</v>
      </c>
      <c r="O1627" s="69" t="s">
        <v>5808</v>
      </c>
      <c r="P1627" s="65"/>
      <c r="Q1627" s="65"/>
      <c r="R1627" s="65"/>
      <c r="S1627" s="65" t="s">
        <v>5809</v>
      </c>
      <c r="T1627" s="65"/>
      <c r="U1627" s="70"/>
      <c r="V1627" s="71"/>
      <c r="W1627" s="72"/>
      <c r="X1627" s="73"/>
      <c r="Y1627" s="74"/>
      <c r="Z1627" s="74"/>
      <c r="AA1627" s="75" t="str">
        <f t="shared" si="25"/>
        <v/>
      </c>
      <c r="AB1627" s="70"/>
      <c r="AC1627" s="70"/>
      <c r="AD1627" s="70" t="s">
        <v>5464</v>
      </c>
      <c r="AE1627" s="70" t="s">
        <v>5826</v>
      </c>
      <c r="AF1627" s="76" t="s">
        <v>63</v>
      </c>
      <c r="AG1627" s="65" t="s">
        <v>1210</v>
      </c>
    </row>
    <row r="1628" spans="1:33" s="78" customFormat="1" ht="50.25" customHeight="1" x14ac:dyDescent="0.25">
      <c r="A1628" s="61" t="s">
        <v>5280</v>
      </c>
      <c r="B1628" s="62">
        <v>78102200</v>
      </c>
      <c r="C1628" s="63" t="s">
        <v>5827</v>
      </c>
      <c r="D1628" s="64">
        <v>43101</v>
      </c>
      <c r="E1628" s="65" t="s">
        <v>855</v>
      </c>
      <c r="F1628" s="66" t="s">
        <v>220</v>
      </c>
      <c r="G1628" s="65" t="s">
        <v>241</v>
      </c>
      <c r="H1628" s="67">
        <v>104414559</v>
      </c>
      <c r="I1628" s="67">
        <v>25000000</v>
      </c>
      <c r="J1628" s="66" t="s">
        <v>49</v>
      </c>
      <c r="K1628" s="66" t="s">
        <v>50</v>
      </c>
      <c r="L1628" s="62" t="s">
        <v>5807</v>
      </c>
      <c r="M1628" s="62" t="s">
        <v>1206</v>
      </c>
      <c r="N1628" s="68">
        <v>3839713</v>
      </c>
      <c r="O1628" s="69" t="s">
        <v>5808</v>
      </c>
      <c r="P1628" s="65"/>
      <c r="Q1628" s="65"/>
      <c r="R1628" s="65"/>
      <c r="S1628" s="65" t="s">
        <v>5809</v>
      </c>
      <c r="T1628" s="65"/>
      <c r="U1628" s="70"/>
      <c r="V1628" s="71"/>
      <c r="W1628" s="72"/>
      <c r="X1628" s="73"/>
      <c r="Y1628" s="74"/>
      <c r="Z1628" s="74"/>
      <c r="AA1628" s="75" t="str">
        <f t="shared" si="25"/>
        <v/>
      </c>
      <c r="AB1628" s="70"/>
      <c r="AC1628" s="70"/>
      <c r="AD1628" s="70" t="s">
        <v>5464</v>
      </c>
      <c r="AE1628" s="70" t="s">
        <v>5828</v>
      </c>
      <c r="AF1628" s="76" t="s">
        <v>63</v>
      </c>
      <c r="AG1628" s="65" t="s">
        <v>1210</v>
      </c>
    </row>
    <row r="1629" spans="1:33" s="78" customFormat="1" ht="50.25" customHeight="1" x14ac:dyDescent="0.25">
      <c r="A1629" s="61" t="s">
        <v>5280</v>
      </c>
      <c r="B1629" s="62">
        <v>82121700</v>
      </c>
      <c r="C1629" s="63" t="s">
        <v>5829</v>
      </c>
      <c r="D1629" s="64">
        <v>43101</v>
      </c>
      <c r="E1629" s="65" t="s">
        <v>852</v>
      </c>
      <c r="F1629" s="66" t="s">
        <v>220</v>
      </c>
      <c r="G1629" s="65" t="s">
        <v>241</v>
      </c>
      <c r="H1629" s="67">
        <v>283812876</v>
      </c>
      <c r="I1629" s="67">
        <v>66280422</v>
      </c>
      <c r="J1629" s="66" t="s">
        <v>49</v>
      </c>
      <c r="K1629" s="66" t="s">
        <v>50</v>
      </c>
      <c r="L1629" s="62" t="s">
        <v>5807</v>
      </c>
      <c r="M1629" s="62" t="s">
        <v>1206</v>
      </c>
      <c r="N1629" s="68">
        <v>3839713</v>
      </c>
      <c r="O1629" s="69" t="s">
        <v>5808</v>
      </c>
      <c r="P1629" s="65"/>
      <c r="Q1629" s="65"/>
      <c r="R1629" s="65"/>
      <c r="S1629" s="65" t="s">
        <v>5809</v>
      </c>
      <c r="T1629" s="65"/>
      <c r="U1629" s="70"/>
      <c r="V1629" s="71"/>
      <c r="W1629" s="72"/>
      <c r="X1629" s="73"/>
      <c r="Y1629" s="74"/>
      <c r="Z1629" s="74"/>
      <c r="AA1629" s="75" t="str">
        <f t="shared" si="25"/>
        <v/>
      </c>
      <c r="AB1629" s="70"/>
      <c r="AC1629" s="70"/>
      <c r="AD1629" s="70" t="s">
        <v>5464</v>
      </c>
      <c r="AE1629" s="70" t="s">
        <v>5830</v>
      </c>
      <c r="AF1629" s="76" t="s">
        <v>63</v>
      </c>
      <c r="AG1629" s="65" t="s">
        <v>1210</v>
      </c>
    </row>
    <row r="1630" spans="1:33" s="78" customFormat="1" ht="50.25" customHeight="1" x14ac:dyDescent="0.25">
      <c r="A1630" s="61" t="s">
        <v>5280</v>
      </c>
      <c r="B1630" s="62">
        <v>84131500</v>
      </c>
      <c r="C1630" s="63" t="s">
        <v>5831</v>
      </c>
      <c r="D1630" s="64">
        <v>43435</v>
      </c>
      <c r="E1630" s="65" t="s">
        <v>855</v>
      </c>
      <c r="F1630" s="66" t="s">
        <v>150</v>
      </c>
      <c r="G1630" s="65" t="s">
        <v>241</v>
      </c>
      <c r="H1630" s="67">
        <v>1600000000</v>
      </c>
      <c r="I1630" s="67">
        <v>1600000000</v>
      </c>
      <c r="J1630" s="66" t="s">
        <v>76</v>
      </c>
      <c r="K1630" s="66" t="s">
        <v>68</v>
      </c>
      <c r="L1630" s="62" t="s">
        <v>5807</v>
      </c>
      <c r="M1630" s="62" t="s">
        <v>1206</v>
      </c>
      <c r="N1630" s="68">
        <v>3839713</v>
      </c>
      <c r="O1630" s="69" t="s">
        <v>5808</v>
      </c>
      <c r="P1630" s="65"/>
      <c r="Q1630" s="65"/>
      <c r="R1630" s="65"/>
      <c r="S1630" s="65" t="s">
        <v>5809</v>
      </c>
      <c r="T1630" s="65"/>
      <c r="U1630" s="70"/>
      <c r="V1630" s="71"/>
      <c r="W1630" s="72"/>
      <c r="X1630" s="73"/>
      <c r="Y1630" s="74"/>
      <c r="Z1630" s="74"/>
      <c r="AA1630" s="75" t="str">
        <f t="shared" si="25"/>
        <v/>
      </c>
      <c r="AB1630" s="70"/>
      <c r="AC1630" s="70"/>
      <c r="AD1630" s="70" t="s">
        <v>5464</v>
      </c>
      <c r="AE1630" s="70" t="s">
        <v>5832</v>
      </c>
      <c r="AF1630" s="76" t="s">
        <v>63</v>
      </c>
      <c r="AG1630" s="65" t="s">
        <v>1210</v>
      </c>
    </row>
    <row r="1631" spans="1:33" s="78" customFormat="1" ht="50.25" customHeight="1" x14ac:dyDescent="0.25">
      <c r="A1631" s="61" t="s">
        <v>5280</v>
      </c>
      <c r="B1631" s="62">
        <v>82101504</v>
      </c>
      <c r="C1631" s="63" t="s">
        <v>5833</v>
      </c>
      <c r="D1631" s="64">
        <v>43160</v>
      </c>
      <c r="E1631" s="65" t="s">
        <v>852</v>
      </c>
      <c r="F1631" s="66" t="s">
        <v>97</v>
      </c>
      <c r="G1631" s="65" t="s">
        <v>241</v>
      </c>
      <c r="H1631" s="67">
        <v>340000</v>
      </c>
      <c r="I1631" s="67">
        <v>340000</v>
      </c>
      <c r="J1631" s="66" t="s">
        <v>76</v>
      </c>
      <c r="K1631" s="66" t="s">
        <v>68</v>
      </c>
      <c r="L1631" s="62" t="s">
        <v>5807</v>
      </c>
      <c r="M1631" s="62" t="s">
        <v>1206</v>
      </c>
      <c r="N1631" s="68">
        <v>3839713</v>
      </c>
      <c r="O1631" s="69" t="s">
        <v>5808</v>
      </c>
      <c r="P1631" s="65"/>
      <c r="Q1631" s="65"/>
      <c r="R1631" s="65"/>
      <c r="S1631" s="65" t="s">
        <v>5809</v>
      </c>
      <c r="T1631" s="65"/>
      <c r="U1631" s="70"/>
      <c r="V1631" s="71"/>
      <c r="W1631" s="72"/>
      <c r="X1631" s="73"/>
      <c r="Y1631" s="74"/>
      <c r="Z1631" s="74"/>
      <c r="AA1631" s="75" t="str">
        <f t="shared" si="25"/>
        <v/>
      </c>
      <c r="AB1631" s="70"/>
      <c r="AC1631" s="70"/>
      <c r="AD1631" s="70" t="s">
        <v>5464</v>
      </c>
      <c r="AE1631" s="70" t="s">
        <v>707</v>
      </c>
      <c r="AF1631" s="76" t="s">
        <v>63</v>
      </c>
      <c r="AG1631" s="65" t="s">
        <v>1210</v>
      </c>
    </row>
    <row r="1632" spans="1:33" s="78" customFormat="1" ht="50.25" customHeight="1" x14ac:dyDescent="0.25">
      <c r="A1632" s="61" t="s">
        <v>5280</v>
      </c>
      <c r="B1632" s="62">
        <v>72102100</v>
      </c>
      <c r="C1632" s="63" t="s">
        <v>5834</v>
      </c>
      <c r="D1632" s="64">
        <v>43132</v>
      </c>
      <c r="E1632" s="65" t="s">
        <v>145</v>
      </c>
      <c r="F1632" s="66" t="s">
        <v>75</v>
      </c>
      <c r="G1632" s="65" t="s">
        <v>241</v>
      </c>
      <c r="H1632" s="67">
        <v>5350000</v>
      </c>
      <c r="I1632" s="67">
        <v>5350000</v>
      </c>
      <c r="J1632" s="66" t="s">
        <v>76</v>
      </c>
      <c r="K1632" s="66" t="s">
        <v>68</v>
      </c>
      <c r="L1632" s="62" t="s">
        <v>5807</v>
      </c>
      <c r="M1632" s="62" t="s">
        <v>1206</v>
      </c>
      <c r="N1632" s="68">
        <v>3839713</v>
      </c>
      <c r="O1632" s="69" t="s">
        <v>5808</v>
      </c>
      <c r="P1632" s="65"/>
      <c r="Q1632" s="65"/>
      <c r="R1632" s="65"/>
      <c r="S1632" s="65" t="s">
        <v>5809</v>
      </c>
      <c r="T1632" s="65"/>
      <c r="U1632" s="70"/>
      <c r="V1632" s="71"/>
      <c r="W1632" s="72"/>
      <c r="X1632" s="73"/>
      <c r="Y1632" s="74"/>
      <c r="Z1632" s="74"/>
      <c r="AA1632" s="75" t="str">
        <f t="shared" si="25"/>
        <v/>
      </c>
      <c r="AB1632" s="70"/>
      <c r="AC1632" s="70"/>
      <c r="AD1632" s="70" t="s">
        <v>5464</v>
      </c>
      <c r="AE1632" s="70" t="s">
        <v>5815</v>
      </c>
      <c r="AF1632" s="76" t="s">
        <v>63</v>
      </c>
      <c r="AG1632" s="65" t="s">
        <v>1210</v>
      </c>
    </row>
    <row r="1633" spans="1:33" s="78" customFormat="1" ht="50.25" customHeight="1" x14ac:dyDescent="0.25">
      <c r="A1633" s="61" t="s">
        <v>5280</v>
      </c>
      <c r="B1633" s="62">
        <v>92121700</v>
      </c>
      <c r="C1633" s="63" t="s">
        <v>5835</v>
      </c>
      <c r="D1633" s="64">
        <v>43160</v>
      </c>
      <c r="E1633" s="65" t="s">
        <v>852</v>
      </c>
      <c r="F1633" s="66" t="s">
        <v>75</v>
      </c>
      <c r="G1633" s="65" t="s">
        <v>241</v>
      </c>
      <c r="H1633" s="67">
        <v>3500000</v>
      </c>
      <c r="I1633" s="67">
        <v>3500000</v>
      </c>
      <c r="J1633" s="66" t="s">
        <v>76</v>
      </c>
      <c r="K1633" s="66" t="s">
        <v>68</v>
      </c>
      <c r="L1633" s="62" t="s">
        <v>5807</v>
      </c>
      <c r="M1633" s="62" t="s">
        <v>1206</v>
      </c>
      <c r="N1633" s="68">
        <v>3839713</v>
      </c>
      <c r="O1633" s="69" t="s">
        <v>5808</v>
      </c>
      <c r="P1633" s="65"/>
      <c r="Q1633" s="65"/>
      <c r="R1633" s="65"/>
      <c r="S1633" s="65" t="s">
        <v>5809</v>
      </c>
      <c r="T1633" s="65"/>
      <c r="U1633" s="70"/>
      <c r="V1633" s="71"/>
      <c r="W1633" s="72"/>
      <c r="X1633" s="73"/>
      <c r="Y1633" s="74"/>
      <c r="Z1633" s="74"/>
      <c r="AA1633" s="75" t="str">
        <f t="shared" si="25"/>
        <v/>
      </c>
      <c r="AB1633" s="70"/>
      <c r="AC1633" s="70"/>
      <c r="AD1633" s="70" t="s">
        <v>5464</v>
      </c>
      <c r="AE1633" s="70" t="s">
        <v>5815</v>
      </c>
      <c r="AF1633" s="76" t="s">
        <v>63</v>
      </c>
      <c r="AG1633" s="65" t="s">
        <v>1210</v>
      </c>
    </row>
    <row r="1634" spans="1:33" s="78" customFormat="1" ht="50.25" customHeight="1" x14ac:dyDescent="0.25">
      <c r="A1634" s="61" t="s">
        <v>5280</v>
      </c>
      <c r="B1634" s="62">
        <v>42131600</v>
      </c>
      <c r="C1634" s="63" t="s">
        <v>5836</v>
      </c>
      <c r="D1634" s="64">
        <v>43160</v>
      </c>
      <c r="E1634" s="65" t="s">
        <v>852</v>
      </c>
      <c r="F1634" s="66" t="s">
        <v>75</v>
      </c>
      <c r="G1634" s="65" t="s">
        <v>241</v>
      </c>
      <c r="H1634" s="67">
        <v>18000000</v>
      </c>
      <c r="I1634" s="67">
        <v>18000000</v>
      </c>
      <c r="J1634" s="66" t="s">
        <v>76</v>
      </c>
      <c r="K1634" s="66" t="s">
        <v>68</v>
      </c>
      <c r="L1634" s="62" t="s">
        <v>5807</v>
      </c>
      <c r="M1634" s="62" t="s">
        <v>1206</v>
      </c>
      <c r="N1634" s="68">
        <v>3839713</v>
      </c>
      <c r="O1634" s="69" t="s">
        <v>5808</v>
      </c>
      <c r="P1634" s="65"/>
      <c r="Q1634" s="65"/>
      <c r="R1634" s="65"/>
      <c r="S1634" s="65" t="s">
        <v>5809</v>
      </c>
      <c r="T1634" s="65"/>
      <c r="U1634" s="70"/>
      <c r="V1634" s="71"/>
      <c r="W1634" s="72"/>
      <c r="X1634" s="73"/>
      <c r="Y1634" s="74"/>
      <c r="Z1634" s="74"/>
      <c r="AA1634" s="75" t="str">
        <f t="shared" si="25"/>
        <v/>
      </c>
      <c r="AB1634" s="70"/>
      <c r="AC1634" s="70"/>
      <c r="AD1634" s="70" t="s">
        <v>5464</v>
      </c>
      <c r="AE1634" s="70" t="s">
        <v>5837</v>
      </c>
      <c r="AF1634" s="76" t="s">
        <v>63</v>
      </c>
      <c r="AG1634" s="65" t="s">
        <v>1210</v>
      </c>
    </row>
    <row r="1635" spans="1:33" s="78" customFormat="1" ht="50.25" customHeight="1" x14ac:dyDescent="0.25">
      <c r="A1635" s="61" t="s">
        <v>5280</v>
      </c>
      <c r="B1635" s="62">
        <v>83110000</v>
      </c>
      <c r="C1635" s="63" t="s">
        <v>5838</v>
      </c>
      <c r="D1635" s="64">
        <v>43101</v>
      </c>
      <c r="E1635" s="65" t="s">
        <v>855</v>
      </c>
      <c r="F1635" s="66" t="s">
        <v>97</v>
      </c>
      <c r="G1635" s="65" t="s">
        <v>241</v>
      </c>
      <c r="H1635" s="67">
        <v>5645066</v>
      </c>
      <c r="I1635" s="67">
        <v>1800000</v>
      </c>
      <c r="J1635" s="66" t="s">
        <v>49</v>
      </c>
      <c r="K1635" s="66" t="s">
        <v>50</v>
      </c>
      <c r="L1635" s="62" t="s">
        <v>5807</v>
      </c>
      <c r="M1635" s="62" t="s">
        <v>1206</v>
      </c>
      <c r="N1635" s="68">
        <v>3839713</v>
      </c>
      <c r="O1635" s="69" t="s">
        <v>5808</v>
      </c>
      <c r="P1635" s="65"/>
      <c r="Q1635" s="65"/>
      <c r="R1635" s="65"/>
      <c r="S1635" s="65" t="s">
        <v>5809</v>
      </c>
      <c r="T1635" s="65"/>
      <c r="U1635" s="70"/>
      <c r="V1635" s="71"/>
      <c r="W1635" s="72"/>
      <c r="X1635" s="73"/>
      <c r="Y1635" s="74"/>
      <c r="Z1635" s="74"/>
      <c r="AA1635" s="75" t="str">
        <f t="shared" si="25"/>
        <v/>
      </c>
      <c r="AB1635" s="70"/>
      <c r="AC1635" s="70"/>
      <c r="AD1635" s="70" t="s">
        <v>5464</v>
      </c>
      <c r="AE1635" s="70" t="s">
        <v>5832</v>
      </c>
      <c r="AF1635" s="76" t="s">
        <v>63</v>
      </c>
      <c r="AG1635" s="65" t="s">
        <v>1210</v>
      </c>
    </row>
    <row r="1636" spans="1:33" s="78" customFormat="1" ht="50.25" customHeight="1" x14ac:dyDescent="0.25">
      <c r="A1636" s="61" t="s">
        <v>5280</v>
      </c>
      <c r="B1636" s="62">
        <v>78111502</v>
      </c>
      <c r="C1636" s="63" t="s">
        <v>5839</v>
      </c>
      <c r="D1636" s="64">
        <v>43101</v>
      </c>
      <c r="E1636" s="65" t="s">
        <v>855</v>
      </c>
      <c r="F1636" s="66" t="s">
        <v>236</v>
      </c>
      <c r="G1636" s="65" t="s">
        <v>241</v>
      </c>
      <c r="H1636" s="67">
        <v>105400000</v>
      </c>
      <c r="I1636" s="67">
        <v>20000000</v>
      </c>
      <c r="J1636" s="66" t="s">
        <v>49</v>
      </c>
      <c r="K1636" s="66" t="s">
        <v>50</v>
      </c>
      <c r="L1636" s="62" t="s">
        <v>5807</v>
      </c>
      <c r="M1636" s="62" t="s">
        <v>1206</v>
      </c>
      <c r="N1636" s="68">
        <v>3839713</v>
      </c>
      <c r="O1636" s="69" t="s">
        <v>5808</v>
      </c>
      <c r="P1636" s="65"/>
      <c r="Q1636" s="65"/>
      <c r="R1636" s="65"/>
      <c r="S1636" s="65" t="s">
        <v>5809</v>
      </c>
      <c r="T1636" s="65"/>
      <c r="U1636" s="70"/>
      <c r="V1636" s="71"/>
      <c r="W1636" s="72"/>
      <c r="X1636" s="73"/>
      <c r="Y1636" s="74"/>
      <c r="Z1636" s="74"/>
      <c r="AA1636" s="75" t="str">
        <f t="shared" si="25"/>
        <v/>
      </c>
      <c r="AB1636" s="70"/>
      <c r="AC1636" s="70"/>
      <c r="AD1636" s="70" t="s">
        <v>5464</v>
      </c>
      <c r="AE1636" s="70" t="s">
        <v>5840</v>
      </c>
      <c r="AF1636" s="76" t="s">
        <v>63</v>
      </c>
      <c r="AG1636" s="65" t="s">
        <v>1210</v>
      </c>
    </row>
    <row r="1637" spans="1:33" s="78" customFormat="1" ht="50.25" customHeight="1" x14ac:dyDescent="0.25">
      <c r="A1637" s="61" t="s">
        <v>5280</v>
      </c>
      <c r="B1637" s="62">
        <v>78121600</v>
      </c>
      <c r="C1637" s="63" t="s">
        <v>5841</v>
      </c>
      <c r="D1637" s="64">
        <v>43101</v>
      </c>
      <c r="E1637" s="65" t="s">
        <v>855</v>
      </c>
      <c r="F1637" s="66" t="s">
        <v>220</v>
      </c>
      <c r="G1637" s="65" t="s">
        <v>241</v>
      </c>
      <c r="H1637" s="67">
        <v>112099614</v>
      </c>
      <c r="I1637" s="67">
        <v>9000000</v>
      </c>
      <c r="J1637" s="66" t="s">
        <v>49</v>
      </c>
      <c r="K1637" s="66" t="s">
        <v>50</v>
      </c>
      <c r="L1637" s="62" t="s">
        <v>5807</v>
      </c>
      <c r="M1637" s="62" t="s">
        <v>1206</v>
      </c>
      <c r="N1637" s="68">
        <v>3839713</v>
      </c>
      <c r="O1637" s="69" t="s">
        <v>5808</v>
      </c>
      <c r="P1637" s="65"/>
      <c r="Q1637" s="65"/>
      <c r="R1637" s="65"/>
      <c r="S1637" s="65" t="s">
        <v>5809</v>
      </c>
      <c r="T1637" s="65"/>
      <c r="U1637" s="70"/>
      <c r="V1637" s="71"/>
      <c r="W1637" s="72"/>
      <c r="X1637" s="73"/>
      <c r="Y1637" s="74"/>
      <c r="Z1637" s="74"/>
      <c r="AA1637" s="75" t="str">
        <f t="shared" si="25"/>
        <v/>
      </c>
      <c r="AB1637" s="70"/>
      <c r="AC1637" s="70"/>
      <c r="AD1637" s="70" t="s">
        <v>5464</v>
      </c>
      <c r="AE1637" s="70" t="s">
        <v>5830</v>
      </c>
      <c r="AF1637" s="76" t="s">
        <v>63</v>
      </c>
      <c r="AG1637" s="65" t="s">
        <v>1210</v>
      </c>
    </row>
    <row r="1638" spans="1:33" s="78" customFormat="1" ht="50.25" customHeight="1" x14ac:dyDescent="0.25">
      <c r="A1638" s="61" t="s">
        <v>5280</v>
      </c>
      <c r="B1638" s="62">
        <v>81111902</v>
      </c>
      <c r="C1638" s="63" t="s">
        <v>5842</v>
      </c>
      <c r="D1638" s="64">
        <v>43132</v>
      </c>
      <c r="E1638" s="65" t="s">
        <v>852</v>
      </c>
      <c r="F1638" s="66" t="s">
        <v>220</v>
      </c>
      <c r="G1638" s="65" t="s">
        <v>241</v>
      </c>
      <c r="H1638" s="67">
        <v>187900386</v>
      </c>
      <c r="I1638" s="67">
        <v>187900386</v>
      </c>
      <c r="J1638" s="66" t="s">
        <v>76</v>
      </c>
      <c r="K1638" s="66" t="s">
        <v>68</v>
      </c>
      <c r="L1638" s="62" t="s">
        <v>5807</v>
      </c>
      <c r="M1638" s="62" t="s">
        <v>1206</v>
      </c>
      <c r="N1638" s="68">
        <v>3839713</v>
      </c>
      <c r="O1638" s="69" t="s">
        <v>5808</v>
      </c>
      <c r="P1638" s="65"/>
      <c r="Q1638" s="65"/>
      <c r="R1638" s="65"/>
      <c r="S1638" s="65" t="s">
        <v>5809</v>
      </c>
      <c r="T1638" s="65"/>
      <c r="U1638" s="70"/>
      <c r="V1638" s="71"/>
      <c r="W1638" s="72"/>
      <c r="X1638" s="73"/>
      <c r="Y1638" s="74"/>
      <c r="Z1638" s="74"/>
      <c r="AA1638" s="75" t="str">
        <f t="shared" si="25"/>
        <v/>
      </c>
      <c r="AB1638" s="70"/>
      <c r="AC1638" s="70"/>
      <c r="AD1638" s="70"/>
      <c r="AE1638" s="70" t="s">
        <v>5830</v>
      </c>
      <c r="AF1638" s="76" t="s">
        <v>63</v>
      </c>
      <c r="AG1638" s="65" t="s">
        <v>1210</v>
      </c>
    </row>
    <row r="1639" spans="1:33" s="78" customFormat="1" ht="50.25" customHeight="1" x14ac:dyDescent="0.25">
      <c r="A1639" s="61" t="s">
        <v>5280</v>
      </c>
      <c r="B1639" s="62">
        <v>82101504</v>
      </c>
      <c r="C1639" s="63" t="s">
        <v>5843</v>
      </c>
      <c r="D1639" s="64">
        <v>43160</v>
      </c>
      <c r="E1639" s="65" t="s">
        <v>852</v>
      </c>
      <c r="F1639" s="66" t="s">
        <v>75</v>
      </c>
      <c r="G1639" s="65" t="s">
        <v>241</v>
      </c>
      <c r="H1639" s="67">
        <v>28800000</v>
      </c>
      <c r="I1639" s="67">
        <v>28800000</v>
      </c>
      <c r="J1639" s="66" t="s">
        <v>76</v>
      </c>
      <c r="K1639" s="66" t="s">
        <v>68</v>
      </c>
      <c r="L1639" s="62" t="s">
        <v>5807</v>
      </c>
      <c r="M1639" s="62" t="s">
        <v>1206</v>
      </c>
      <c r="N1639" s="68">
        <v>3839713</v>
      </c>
      <c r="O1639" s="69" t="s">
        <v>5808</v>
      </c>
      <c r="P1639" s="65"/>
      <c r="Q1639" s="65"/>
      <c r="R1639" s="65"/>
      <c r="S1639" s="65"/>
      <c r="T1639" s="65"/>
      <c r="U1639" s="70"/>
      <c r="V1639" s="71"/>
      <c r="W1639" s="72"/>
      <c r="X1639" s="73"/>
      <c r="Y1639" s="74"/>
      <c r="Z1639" s="74"/>
      <c r="AA1639" s="75" t="str">
        <f t="shared" si="25"/>
        <v/>
      </c>
      <c r="AB1639" s="70"/>
      <c r="AC1639" s="70"/>
      <c r="AD1639" s="70"/>
      <c r="AE1639" s="70" t="s">
        <v>5844</v>
      </c>
      <c r="AF1639" s="76" t="s">
        <v>63</v>
      </c>
      <c r="AG1639" s="65" t="s">
        <v>1210</v>
      </c>
    </row>
    <row r="1640" spans="1:33" s="78" customFormat="1" ht="50.25" customHeight="1" x14ac:dyDescent="0.25">
      <c r="A1640" s="61" t="s">
        <v>5280</v>
      </c>
      <c r="B1640" s="62">
        <v>80141607</v>
      </c>
      <c r="C1640" s="63" t="s">
        <v>5845</v>
      </c>
      <c r="D1640" s="64">
        <v>43296</v>
      </c>
      <c r="E1640" s="65" t="s">
        <v>171</v>
      </c>
      <c r="F1640" s="66" t="s">
        <v>220</v>
      </c>
      <c r="G1640" s="65" t="s">
        <v>241</v>
      </c>
      <c r="H1640" s="67">
        <v>524434175</v>
      </c>
      <c r="I1640" s="67">
        <v>524434175</v>
      </c>
      <c r="J1640" s="66" t="s">
        <v>76</v>
      </c>
      <c r="K1640" s="66" t="s">
        <v>68</v>
      </c>
      <c r="L1640" s="62" t="s">
        <v>5846</v>
      </c>
      <c r="M1640" s="62" t="s">
        <v>1206</v>
      </c>
      <c r="N1640" s="68" t="s">
        <v>5847</v>
      </c>
      <c r="O1640" s="69" t="s">
        <v>5453</v>
      </c>
      <c r="P1640" s="65" t="s">
        <v>5435</v>
      </c>
      <c r="Q1640" s="65" t="s">
        <v>5848</v>
      </c>
      <c r="R1640" s="65" t="s">
        <v>5849</v>
      </c>
      <c r="S1640" s="65">
        <v>10033</v>
      </c>
      <c r="T1640" s="65" t="s">
        <v>5848</v>
      </c>
      <c r="U1640" s="70" t="s">
        <v>5850</v>
      </c>
      <c r="V1640" s="71">
        <v>8277</v>
      </c>
      <c r="W1640" s="72" t="s">
        <v>5851</v>
      </c>
      <c r="X1640" s="73"/>
      <c r="Y1640" s="74"/>
      <c r="Z1640" s="74"/>
      <c r="AA1640" s="75">
        <f t="shared" si="25"/>
        <v>0</v>
      </c>
      <c r="AB1640" s="70"/>
      <c r="AC1640" s="70"/>
      <c r="AD1640" s="70" t="s">
        <v>5852</v>
      </c>
      <c r="AE1640" s="70" t="s">
        <v>5451</v>
      </c>
      <c r="AF1640" s="76" t="s">
        <v>63</v>
      </c>
      <c r="AG1640" s="65" t="s">
        <v>1210</v>
      </c>
    </row>
    <row r="1641" spans="1:33" s="78" customFormat="1" ht="50.25" customHeight="1" x14ac:dyDescent="0.25">
      <c r="A1641" s="61" t="s">
        <v>5280</v>
      </c>
      <c r="B1641" s="62">
        <v>51211616</v>
      </c>
      <c r="C1641" s="63" t="s">
        <v>5853</v>
      </c>
      <c r="D1641" s="64">
        <v>43282</v>
      </c>
      <c r="E1641" s="65" t="s">
        <v>918</v>
      </c>
      <c r="F1641" s="66" t="s">
        <v>75</v>
      </c>
      <c r="G1641" s="65" t="s">
        <v>241</v>
      </c>
      <c r="H1641" s="67">
        <v>78000000</v>
      </c>
      <c r="I1641" s="67">
        <v>78000000</v>
      </c>
      <c r="J1641" s="66" t="s">
        <v>76</v>
      </c>
      <c r="K1641" s="66" t="s">
        <v>68</v>
      </c>
      <c r="L1641" s="62" t="s">
        <v>5609</v>
      </c>
      <c r="M1641" s="62" t="s">
        <v>1206</v>
      </c>
      <c r="N1641" s="68" t="s">
        <v>5610</v>
      </c>
      <c r="O1641" s="69" t="s">
        <v>5611</v>
      </c>
      <c r="P1641" s="65" t="s">
        <v>5317</v>
      </c>
      <c r="Q1641" s="65" t="s">
        <v>5595</v>
      </c>
      <c r="R1641" s="65" t="s">
        <v>5854</v>
      </c>
      <c r="S1641" s="65" t="s">
        <v>5597</v>
      </c>
      <c r="T1641" s="65" t="s">
        <v>5598</v>
      </c>
      <c r="U1641" s="70" t="s">
        <v>5855</v>
      </c>
      <c r="V1641" s="71"/>
      <c r="W1641" s="72"/>
      <c r="X1641" s="73"/>
      <c r="Y1641" s="74"/>
      <c r="Z1641" s="74"/>
      <c r="AA1641" s="75" t="str">
        <f t="shared" si="25"/>
        <v/>
      </c>
      <c r="AB1641" s="70"/>
      <c r="AC1641" s="70"/>
      <c r="AD1641" s="70"/>
      <c r="AE1641" s="70" t="s">
        <v>5609</v>
      </c>
      <c r="AF1641" s="76" t="s">
        <v>63</v>
      </c>
      <c r="AG1641" s="65" t="s">
        <v>1210</v>
      </c>
    </row>
  </sheetData>
  <protectedRanges>
    <protectedRange algorithmName="SHA-512" hashValue="49/yl+GTMlRN3FloWoyBL3IsXrYzEo95h5eEgXs/T6SxYAwuSo+Ndqxkist3BnknjOR8ERS4BgA76v7mpDBZcA==" saltValue="JvzRIA9SAjvsZX2GnV6n2A==" spinCount="100000" sqref="Q1106 Q1122 Q1134:Q1137 Q943:Q962" name="Rango7_3_1_17_3"/>
    <protectedRange sqref="E1128:E1131 D903:E904 E905:E916" name="Diligenciar_2_1_7_4"/>
    <protectedRange sqref="B1128:B1129 B903:C917" name="Diligenciar_9_2_1_10_4"/>
    <protectedRange sqref="H903:I904" name="Diligenciar_3_1_3_2"/>
    <protectedRange algorithmName="SHA-512" hashValue="49/yl+GTMlRN3FloWoyBL3IsXrYzEo95h5eEgXs/T6SxYAwuSo+Ndqxkist3BnknjOR8ERS4BgA76v7mpDBZcA==" saltValue="JvzRIA9SAjvsZX2GnV6n2A==" spinCount="100000" sqref="R1128:U1131 R903:U917" name="Rango7_8_1_20_4"/>
    <protectedRange sqref="R1128:T1131 R903:T917" name="Diligenciar_12_1_20_4"/>
    <protectedRange algorithmName="SHA-512" hashValue="49/yl+GTMlRN3FloWoyBL3IsXrYzEo95h5eEgXs/T6SxYAwuSo+Ndqxkist3BnknjOR8ERS4BgA76v7mpDBZcA==" saltValue="JvzRIA9SAjvsZX2GnV6n2A==" spinCount="100000" sqref="Q1128:Q1131 Q903:Q917" name="Rango7_3_1_19_4"/>
    <protectedRange sqref="Q1128:Q1131 Q903:Q917" name="Diligenciar_5_1_19_4"/>
    <protectedRange sqref="AE1129:AE1131 AE906 AE908 AE916:AE917 AE910 AE912 AE903:AE904 AE914" name="Diligenciar_13_1_11"/>
    <protectedRange sqref="AG903:AG904 AG906 AG908 AG916:AG917 AG910 AG912 AG914" name="Diligenciar_14_1_2_2"/>
    <protectedRange algorithmName="SHA-512" hashValue="49/yl+GTMlRN3FloWoyBL3IsXrYzEo95h5eEgXs/T6SxYAwuSo+Ndqxkist3BnknjOR8ERS4BgA76v7mpDBZcA==" saltValue="JvzRIA9SAjvsZX2GnV6n2A==" spinCount="100000" sqref="V903:W903 W1129:W1131 W906:W917" name="Rango7_4_2_5"/>
    <protectedRange sqref="W903 W1129:W1131 W906:W917" name="Diligenciar_4_1_5"/>
    <protectedRange algorithmName="SHA-512" hashValue="49/yl+GTMlRN3FloWoyBL3IsXrYzEo95h5eEgXs/T6SxYAwuSo+Ndqxkist3BnknjOR8ERS4BgA76v7mpDBZcA==" saltValue="JvzRIA9SAjvsZX2GnV6n2A==" spinCount="100000" sqref="L1128:O1131 L903:O917" name="Rango7_1_1_16_4"/>
    <protectedRange sqref="N1128:O1131 N903:O917" name="Diligenciar_1_1_16_4"/>
    <protectedRange sqref="AF905 AF907 AF915 AF909 AF911 AF913 AF1128" name="Rango1_2_22_2"/>
    <protectedRange sqref="AE905 AE907 AE915 AE909 AE911 AE913 AE1128" name="Diligenciar_13_1_1_4"/>
    <protectedRange sqref="AG905 AG907 AG915 AG909 AG911 AG913 AG1128" name="Diligenciar_14_1_3_2"/>
    <protectedRange algorithmName="SHA-512" hashValue="49/yl+GTMlRN3FloWoyBL3IsXrYzEo95h5eEgXs/T6SxYAwuSo+Ndqxkist3BnknjOR8ERS4BgA76v7mpDBZcA==" saltValue="JvzRIA9SAjvsZX2GnV6n2A==" spinCount="100000" sqref="L918:O919" name="Rango7_1_1_17_2"/>
    <protectedRange sqref="N918:O919" name="Diligenciar_1_1_17_2"/>
    <protectedRange sqref="AD918:AD919" name="Rango1_2_32_2"/>
    <protectedRange sqref="A918:A919 F918:G919 P918:P919 AC918:AC919" name="Rango1_2_33_4"/>
    <protectedRange algorithmName="SHA-512" hashValue="49/yl+GTMlRN3FloWoyBL3IsXrYzEo95h5eEgXs/T6SxYAwuSo+Ndqxkist3BnknjOR8ERS4BgA76v7mpDBZcA==" saltValue="JvzRIA9SAjvsZX2GnV6n2A==" spinCount="100000" sqref="R918:U919" name="Rango7_8_1_31_2"/>
    <protectedRange sqref="R918:T919" name="Diligenciar_12_1_31_2"/>
    <protectedRange algorithmName="SHA-512" hashValue="49/yl+GTMlRN3FloWoyBL3IsXrYzEo95h5eEgXs/T6SxYAwuSo+Ndqxkist3BnknjOR8ERS4BgA76v7mpDBZcA==" saltValue="JvzRIA9SAjvsZX2GnV6n2A==" spinCount="100000" sqref="Q918:Q919 W1121 W1123:W1126 W1133" name="Rango7_3_1_31_2"/>
    <protectedRange sqref="Q918:Q919 W1121 W1123:W1126 W1133" name="Diligenciar_5_1_31_2"/>
    <protectedRange sqref="AF918:AF919" name="Rango1_2_33_1_2"/>
    <protectedRange sqref="AG918:AG919" name="Diligenciar_14_1_31_2"/>
    <protectedRange sqref="A920 P920 F920:G920 X920:Z920 AB920:AD920" name="Rango1_2_23_2"/>
    <protectedRange algorithmName="SHA-512" hashValue="49/yl+GTMlRN3FloWoyBL3IsXrYzEo95h5eEgXs/T6SxYAwuSo+Ndqxkist3BnknjOR8ERS4BgA76v7mpDBZcA==" saltValue="JvzRIA9SAjvsZX2GnV6n2A==" spinCount="100000" sqref="R920:U920" name="Rango7_8_1_21_2"/>
    <protectedRange sqref="R920:T920" name="Diligenciar_12_1_21_2"/>
    <protectedRange algorithmName="SHA-512" hashValue="49/yl+GTMlRN3FloWoyBL3IsXrYzEo95h5eEgXs/T6SxYAwuSo+Ndqxkist3BnknjOR8ERS4BgA76v7mpDBZcA==" saltValue="JvzRIA9SAjvsZX2GnV6n2A==" spinCount="100000" sqref="Q920" name="Rango7_3_1_20_2"/>
    <protectedRange sqref="Q920" name="Diligenciar_5_1_20_2"/>
    <protectedRange algorithmName="SHA-512" hashValue="49/yl+GTMlRN3FloWoyBL3IsXrYzEo95h5eEgXs/T6SxYAwuSo+Ndqxkist3BnknjOR8ERS4BgA76v7mpDBZcA==" saltValue="JvzRIA9SAjvsZX2GnV6n2A==" spinCount="100000" sqref="L920:O920" name="Rango7_1_1_18_2"/>
    <protectedRange sqref="N920:O920" name="Diligenciar_1_1_18_2"/>
    <protectedRange sqref="B920" name="Diligenciar_9_2_1_2_4_2"/>
    <protectedRange sqref="AF920" name="Rango1_2_24_2"/>
    <protectedRange sqref="AE920" name="Diligenciar_13_1_2_2"/>
    <protectedRange sqref="AG920" name="Diligenciar_14_1_4_2"/>
    <protectedRange sqref="P921:P927 J921:K927 AF921:AF927 A921:A927 F921:G927 X921:Z927 AB921:AD927" name="Rango1_2_25_2"/>
    <protectedRange algorithmName="SHA-512" hashValue="49/yl+GTMlRN3FloWoyBL3IsXrYzEo95h5eEgXs/T6SxYAwuSo+Ndqxkist3BnknjOR8ERS4BgA76v7mpDBZcA==" saltValue="JvzRIA9SAjvsZX2GnV6n2A==" spinCount="100000" sqref="D921:E927" name="Rango7_2_1_8_2"/>
    <protectedRange sqref="D921:E927" name="Diligenciar_2_1_8_2"/>
    <protectedRange sqref="B921:C927" name="Diligenciar_9_2_1_11_2"/>
    <protectedRange sqref="H921:I927" name="Diligenciar_3_1_4_2"/>
    <protectedRange algorithmName="SHA-512" hashValue="49/yl+GTMlRN3FloWoyBL3IsXrYzEo95h5eEgXs/T6SxYAwuSo+Ndqxkist3BnknjOR8ERS4BgA76v7mpDBZcA==" saltValue="JvzRIA9SAjvsZX2GnV6n2A==" spinCount="100000" sqref="R921:U927" name="Rango7_8_1_22_2"/>
    <protectedRange sqref="R921:T927" name="Diligenciar_12_1_22_2"/>
    <protectedRange algorithmName="SHA-512" hashValue="49/yl+GTMlRN3FloWoyBL3IsXrYzEo95h5eEgXs/T6SxYAwuSo+Ndqxkist3BnknjOR8ERS4BgA76v7mpDBZcA==" saltValue="JvzRIA9SAjvsZX2GnV6n2A==" spinCount="100000" sqref="Q921:Q927" name="Rango7_3_1_21_2"/>
    <protectedRange sqref="Q921:Q927" name="Diligenciar_5_1_21_2"/>
    <protectedRange sqref="AE921:AE927" name="Diligenciar_13_1_3_2"/>
    <protectedRange sqref="AG921:AG927" name="Diligenciar_14_1_5_2"/>
    <protectedRange algorithmName="SHA-512" hashValue="49/yl+GTMlRN3FloWoyBL3IsXrYzEo95h5eEgXs/T6SxYAwuSo+Ndqxkist3BnknjOR8ERS4BgA76v7mpDBZcA==" saltValue="JvzRIA9SAjvsZX2GnV6n2A==" spinCount="100000" sqref="V921:W927" name="Rango7_4_3_2"/>
    <protectedRange sqref="W921:W927" name="Diligenciar_4_2_3"/>
    <protectedRange sqref="A928:A938 P928:P938 F928:G938 D928:D938 J928:K938 AC1118:AD1119 F1130:F1131 F1133 A1117:A1119 P1117:P1119 F1117:G1119 J1117:K1119 AD1117 X1117:Z1119 AB1117:AB1119 X928:Z938 F1120:F1121 F1123:F1126 AB928:AD938" name="Rango1_2_28_2"/>
    <protectedRange algorithmName="SHA-512" hashValue="49/yl+GTMlRN3FloWoyBL3IsXrYzEo95h5eEgXs/T6SxYAwuSo+Ndqxkist3BnknjOR8ERS4BgA76v7mpDBZcA==" saltValue="JvzRIA9SAjvsZX2GnV6n2A==" spinCount="100000" sqref="R928:U938 S939:T940 R1117:U1119 T1120:U1121 T1123:U1126 T1133:U1133" name="Rango7_8_1_23_2"/>
    <protectedRange sqref="R928:T938 S939:T940 R1117:T1119 T1120:T1121 T1123:T1126 T1133" name="Diligenciar_12_1_23_2"/>
    <protectedRange algorithmName="SHA-512" hashValue="49/yl+GTMlRN3FloWoyBL3IsXrYzEo95h5eEgXs/T6SxYAwuSo+Ndqxkist3BnknjOR8ERS4BgA76v7mpDBZcA==" saltValue="JvzRIA9SAjvsZX2GnV6n2A==" spinCount="100000" sqref="Q928:Q938 Q1117:Q1119" name="Rango7_3_1_22_2"/>
    <protectedRange sqref="Q928:Q938 Q1117:Q1119" name="Diligenciar_5_1_22_2"/>
    <protectedRange algorithmName="SHA-512" hashValue="49/yl+GTMlRN3FloWoyBL3IsXrYzEo95h5eEgXs/T6SxYAwuSo+Ndqxkist3BnknjOR8ERS4BgA76v7mpDBZcA==" saltValue="JvzRIA9SAjvsZX2GnV6n2A==" spinCount="100000" sqref="V928:V938 V1117:V1119" name="Rango7_4_4_2"/>
    <protectedRange algorithmName="SHA-512" hashValue="49/yl+GTMlRN3FloWoyBL3IsXrYzEo95h5eEgXs/T6SxYAwuSo+Ndqxkist3BnknjOR8ERS4BgA76v7mpDBZcA==" saltValue="JvzRIA9SAjvsZX2GnV6n2A==" spinCount="100000" sqref="L928:O938 L1117:O1119" name="Rango7_1_1_20_2"/>
    <protectedRange sqref="N928:O938 N1117:O1119" name="Diligenciar_1_1_20_2"/>
    <protectedRange sqref="B928:B938 B1117:B1119" name="Diligenciar_9_2_1_2_5_2"/>
    <protectedRange sqref="J939:K940 A939:A940 P939:P940 F939:G940 D939:D940 X939:Z940 AB939:AD940" name="Rango1_2_29_2"/>
    <protectedRange algorithmName="SHA-512" hashValue="49/yl+GTMlRN3FloWoyBL3IsXrYzEo95h5eEgXs/T6SxYAwuSo+Ndqxkist3BnknjOR8ERS4BgA76v7mpDBZcA==" saltValue="JvzRIA9SAjvsZX2GnV6n2A==" spinCount="100000" sqref="R939:R940 U939:U940" name="Rango7_8_1_26_2"/>
    <protectedRange sqref="R939:R940" name="Diligenciar_12_1_26_2"/>
    <protectedRange algorithmName="SHA-512" hashValue="49/yl+GTMlRN3FloWoyBL3IsXrYzEo95h5eEgXs/T6SxYAwuSo+Ndqxkist3BnknjOR8ERS4BgA76v7mpDBZcA==" saltValue="JvzRIA9SAjvsZX2GnV6n2A==" spinCount="100000" sqref="Q939:Q940" name="Rango7_3_1_23_2"/>
    <protectedRange sqref="Q939:Q940" name="Diligenciar_5_1_23_2"/>
    <protectedRange algorithmName="SHA-512" hashValue="49/yl+GTMlRN3FloWoyBL3IsXrYzEo95h5eEgXs/T6SxYAwuSo+Ndqxkist3BnknjOR8ERS4BgA76v7mpDBZcA==" saltValue="JvzRIA9SAjvsZX2GnV6n2A==" spinCount="100000" sqref="V939:V940" name="Rango7_4_5_2"/>
    <protectedRange algorithmName="SHA-512" hashValue="49/yl+GTMlRN3FloWoyBL3IsXrYzEo95h5eEgXs/T6SxYAwuSo+Ndqxkist3BnknjOR8ERS4BgA76v7mpDBZcA==" saltValue="JvzRIA9SAjvsZX2GnV6n2A==" spinCount="100000" sqref="L939:O940" name="Rango7_1_1_21_2"/>
    <protectedRange sqref="N939:O940" name="Diligenciar_1_1_21_2"/>
    <protectedRange sqref="B939:B940" name="Diligenciar_9_2_1_2_6_2"/>
    <protectedRange sqref="AF928:AF938 AF1117:AF1119" name="Rango1_2_31_2"/>
    <protectedRange sqref="AE928:AE938 AE1117:AE1119" name="Diligenciar_13_1_4_2"/>
    <protectedRange sqref="AG928:AG938 AG1117:AG1119" name="Diligenciar_14_1_6_2"/>
    <protectedRange sqref="AF1107 AF939:AF949 AF1120:AF1121 AF1123:AF1126 AF1115:AF1116 AF1132:AF1134" name="Rango1_2_34_4"/>
    <protectedRange sqref="AE939:AE940" name="Diligenciar_13_1_5_2"/>
    <protectedRange sqref="AG946 AG949 AG1107 AG939:AG944 AG1120:AG1121 AG1123:AG1126 AG1115:AG1116 AG1132:AG1134" name="Diligenciar_14_1_7_4"/>
    <protectedRange sqref="AF965:AF974" name="Rango1_2_35_3"/>
    <protectedRange sqref="AE974 AE965:AE967" name="Diligenciar_13_1_6_3"/>
    <protectedRange sqref="AG965:AG974" name="Diligenciar_14_1_8_3"/>
    <protectedRange sqref="G1123:G1126 A1132:A1133 J1132:K1133 G1132:G1133 P1115:P1116 J1115:K1116 G1115:G1116 J1123:K1126 A1120:A1121 J1120:K1121 G1120:G1121 A1123:A1126 A1115:A1116" name="Rango1_2_10_1_2"/>
    <protectedRange algorithmName="SHA-512" hashValue="49/yl+GTMlRN3FloWoyBL3IsXrYzEo95h5eEgXs/T6SxYAwuSo+Ndqxkist3BnknjOR8ERS4BgA76v7mpDBZcA==" saltValue="JvzRIA9SAjvsZX2GnV6n2A==" spinCount="100000" sqref="D1115:D1126 D1128:D1133" name="Rango7_2_1_3_2_2"/>
    <protectedRange sqref="D1115:D1126 D1128:D1133" name="Diligenciar_2_1_3_2_2"/>
    <protectedRange algorithmName="SHA-512" hashValue="49/yl+GTMlRN3FloWoyBL3IsXrYzEo95h5eEgXs/T6SxYAwuSo+Ndqxkist3BnknjOR8ERS4BgA76v7mpDBZcA==" saltValue="JvzRIA9SAjvsZX2GnV6n2A==" spinCount="100000" sqref="R1115:U1116" name="Rango7_8_1_11_1_2"/>
    <protectedRange sqref="R1115:T1116" name="Diligenciar_12_1_11_1_2"/>
    <protectedRange algorithmName="SHA-512" hashValue="49/yl+GTMlRN3FloWoyBL3IsXrYzEo95h5eEgXs/T6SxYAwuSo+Ndqxkist3BnknjOR8ERS4BgA76v7mpDBZcA==" saltValue="JvzRIA9SAjvsZX2GnV6n2A==" spinCount="100000" sqref="Q1115:Q1116" name="Rango7_3_1_8_1_2"/>
    <protectedRange sqref="Q1115:Q1116" name="Diligenciar_5_1_8_1_2"/>
    <protectedRange algorithmName="SHA-512" hashValue="49/yl+GTMlRN3FloWoyBL3IsXrYzEo95h5eEgXs/T6SxYAwuSo+Ndqxkist3BnknjOR8ERS4BgA76v7mpDBZcA==" saltValue="JvzRIA9SAjvsZX2GnV6n2A==" spinCount="100000" sqref="L1132:O1133 L1123:O1126 L1120:O1121 L1115:O1116" name="Rango7_1_1_8_1_2"/>
    <protectedRange sqref="N1132:O1133 N1123:O1126 N1120:O1121 N1115:O1116" name="Diligenciar_1_1_8_1_2"/>
    <protectedRange sqref="J984:K984 P963:P964 F963:G964 AF963:AF964 A963:A964 J963:K964 X963:Z964 AB963:AD964" name="Rango1_2_4_3"/>
    <protectedRange sqref="B963:C964" name="Diligenciar_9_2_1_2_8"/>
    <protectedRange sqref="H963:I964" name="Diligenciar_3_1_2_3"/>
    <protectedRange algorithmName="SHA-512" hashValue="49/yl+GTMlRN3FloWoyBL3IsXrYzEo95h5eEgXs/T6SxYAwuSo+Ndqxkist3BnknjOR8ERS4BgA76v7mpDBZcA==" saltValue="JvzRIA9SAjvsZX2GnV6n2A==" spinCount="100000" sqref="R963:U964" name="Rango7_8_1_3_2"/>
    <protectedRange sqref="R963:T964" name="Diligenciar_12_1_3_2"/>
    <protectedRange algorithmName="SHA-512" hashValue="49/yl+GTMlRN3FloWoyBL3IsXrYzEo95h5eEgXs/T6SxYAwuSo+Ndqxkist3BnknjOR8ERS4BgA76v7mpDBZcA==" saltValue="JvzRIA9SAjvsZX2GnV6n2A==" spinCount="100000" sqref="Q963:Q964" name="Rango7_3_1_3_2"/>
    <protectedRange sqref="Q963:Q964" name="Diligenciar_5_1_3_2"/>
    <protectedRange sqref="AE963:AE964" name="Diligenciar_13_1_7_2"/>
    <protectedRange sqref="AG963:AG964" name="Diligenciar_14_1_9_2"/>
    <protectedRange algorithmName="SHA-512" hashValue="49/yl+GTMlRN3FloWoyBL3IsXrYzEo95h5eEgXs/T6SxYAwuSo+Ndqxkist3BnknjOR8ERS4BgA76v7mpDBZcA==" saltValue="JvzRIA9SAjvsZX2GnV6n2A==" spinCount="100000" sqref="V963:W964" name="Rango7_4_9"/>
    <protectedRange sqref="W963:W964" name="Diligenciar_4_8"/>
    <protectedRange sqref="A984 F984 P984 X984:Z984 AB984:AD984" name="Rango1_2_5_2"/>
    <protectedRange algorithmName="SHA-512" hashValue="49/yl+GTMlRN3FloWoyBL3IsXrYzEo95h5eEgXs/T6SxYAwuSo+Ndqxkist3BnknjOR8ERS4BgA76v7mpDBZcA==" saltValue="JvzRIA9SAjvsZX2GnV6n2A==" spinCount="100000" sqref="R984:U984" name="Rango7_8_1_4_2"/>
    <protectedRange sqref="R984:T984" name="Diligenciar_12_1_4_2"/>
    <protectedRange algorithmName="SHA-512" hashValue="49/yl+GTMlRN3FloWoyBL3IsXrYzEo95h5eEgXs/T6SxYAwuSo+Ndqxkist3BnknjOR8ERS4BgA76v7mpDBZcA==" saltValue="JvzRIA9SAjvsZX2GnV6n2A==" spinCount="100000" sqref="Q984" name="Rango7_3_1_4_2"/>
    <protectedRange sqref="Q984" name="Diligenciar_5_1_4_2"/>
    <protectedRange algorithmName="SHA-512" hashValue="49/yl+GTMlRN3FloWoyBL3IsXrYzEo95h5eEgXs/T6SxYAwuSo+Ndqxkist3BnknjOR8ERS4BgA76v7mpDBZcA==" saltValue="JvzRIA9SAjvsZX2GnV6n2A==" spinCount="100000" sqref="V984" name="Rango7_4_1_2"/>
    <protectedRange algorithmName="SHA-512" hashValue="49/yl+GTMlRN3FloWoyBL3IsXrYzEo95h5eEgXs/T6SxYAwuSo+Ndqxkist3BnknjOR8ERS4BgA76v7mpDBZcA==" saltValue="JvzRIA9SAjvsZX2GnV6n2A==" spinCount="100000" sqref="L984:O984" name="Rango7_1_1_3_2"/>
    <protectedRange sqref="N984:O984" name="Diligenciar_1_1_3_3"/>
    <protectedRange sqref="AF984" name="Rango1_2_6_3"/>
    <protectedRange sqref="AE968:AE973 AE1109 AE984:AE995" name="Diligenciar_13_1_8_2"/>
    <protectedRange sqref="AG984" name="Diligenciar_14_1_13"/>
    <protectedRange sqref="J985:K988 A985:A988 P985:P988 F985:G988 P1132:P1133 P1120:P1121 P1123:P1126 X985:Z988 AB985:AC988" name="Rango1_2_43_3"/>
    <protectedRange algorithmName="SHA-512" hashValue="49/yl+GTMlRN3FloWoyBL3IsXrYzEo95h5eEgXs/T6SxYAwuSo+Ndqxkist3BnknjOR8ERS4BgA76v7mpDBZcA==" saltValue="JvzRIA9SAjvsZX2GnV6n2A==" spinCount="100000" sqref="R985:U988 R1133:S1133 R1120:S1121 R1123:S1126 R1132:U1132" name="Rango7_8_1_41_2"/>
    <protectedRange sqref="R985:T988 R1133:S1133 R1120:S1121 R1123:S1126 R1132:T1132" name="Diligenciar_12_1_41_2"/>
    <protectedRange algorithmName="SHA-512" hashValue="49/yl+GTMlRN3FloWoyBL3IsXrYzEo95h5eEgXs/T6SxYAwuSo+Ndqxkist3BnknjOR8ERS4BgA76v7mpDBZcA==" saltValue="JvzRIA9SAjvsZX2GnV6n2A==" spinCount="100000" sqref="Q985:Q988 Q1132:Q1133 Q1120:Q1121 Q1123:Q1126" name="Rango7_3_1_41_2"/>
    <protectedRange sqref="Q985:Q988 Q1132:Q1133 Q1120:Q1121 Q1123:Q1126" name="Diligenciar_5_1_41_2"/>
    <protectedRange algorithmName="SHA-512" hashValue="49/yl+GTMlRN3FloWoyBL3IsXrYzEo95h5eEgXs/T6SxYAwuSo+Ndqxkist3BnknjOR8ERS4BgA76v7mpDBZcA==" saltValue="JvzRIA9SAjvsZX2GnV6n2A==" spinCount="100000" sqref="V985:V988" name="Rango7_4_39_2"/>
    <protectedRange algorithmName="SHA-512" hashValue="49/yl+GTMlRN3FloWoyBL3IsXrYzEo95h5eEgXs/T6SxYAwuSo+Ndqxkist3BnknjOR8ERS4BgA76v7mpDBZcA==" saltValue="JvzRIA9SAjvsZX2GnV6n2A==" spinCount="100000" sqref="L985:O988 L975:O979" name="Rango7_1_1_41_3"/>
    <protectedRange sqref="N985:O988 N975:O979" name="Diligenciar_1_1_41_3"/>
    <protectedRange sqref="B985:B988" name="Diligenciar_9_2_1_2_3_2"/>
    <protectedRange sqref="AF1109 AF985:AF995" name="Rango1_2_43_1_2"/>
    <protectedRange sqref="AG1109 AG985:AG995" name="Diligenciar_14_1_41_2"/>
    <protectedRange sqref="X975:X976 J975:K976 F975:G976 A975:A976 P975 P978:P979 Z975:Z976 AB975:AD976" name="Rango1_2_8_3"/>
    <protectedRange sqref="B975:B976" name="Diligenciar_9_2_1_1_3"/>
    <protectedRange algorithmName="SHA-512" hashValue="49/yl+GTMlRN3FloWoyBL3IsXrYzEo95h5eEgXs/T6SxYAwuSo+Ndqxkist3BnknjOR8ERS4BgA76v7mpDBZcA==" saltValue="JvzRIA9SAjvsZX2GnV6n2A==" spinCount="100000" sqref="R975:U975 T976 R977:U979" name="Rango7_8_1_6_3"/>
    <protectedRange sqref="R975:T975 T976 R977:T979" name="Diligenciar_12_1_6_3"/>
    <protectedRange algorithmName="SHA-512" hashValue="49/yl+GTMlRN3FloWoyBL3IsXrYzEo95h5eEgXs/T6SxYAwuSo+Ndqxkist3BnknjOR8ERS4BgA76v7mpDBZcA==" saltValue="JvzRIA9SAjvsZX2GnV6n2A==" spinCount="100000" sqref="Q975 Q978:Q979" name="Rango7_3_1_6_3"/>
    <protectedRange sqref="Q975 Q978:Q979" name="Diligenciar_5_1_6_3"/>
    <protectedRange algorithmName="SHA-512" hashValue="49/yl+GTMlRN3FloWoyBL3IsXrYzEo95h5eEgXs/T6SxYAwuSo+Ndqxkist3BnknjOR8ERS4BgA76v7mpDBZcA==" saltValue="JvzRIA9SAjvsZX2GnV6n2A==" spinCount="100000" sqref="V975:V976" name="Rango7_4_7_2"/>
    <protectedRange sqref="AF975" name="Rango1_2_10_4"/>
    <protectedRange sqref="AE975" name="Diligenciar_13_1_9_3"/>
    <protectedRange sqref="AG975" name="Diligenciar_14_1_10_3"/>
    <protectedRange sqref="G978:G979" name="Rango1_2_13_2"/>
    <protectedRange sqref="F978:F979 J978:K979 A978:A979 X978:Z979 AB978:AD979" name="Rango1_2_14_2"/>
    <protectedRange algorithmName="SHA-512" hashValue="49/yl+GTMlRN3FloWoyBL3IsXrYzEo95h5eEgXs/T6SxYAwuSo+Ndqxkist3BnknjOR8ERS4BgA76v7mpDBZcA==" saltValue="JvzRIA9SAjvsZX2GnV6n2A==" spinCount="100000" sqref="E978:E979" name="Rango7_2_1_6_2"/>
    <protectedRange sqref="E978:E979" name="Diligenciar_2_1_6_2"/>
    <protectedRange sqref="B978:C979" name="Diligenciar_9_2_1_8_2"/>
    <protectedRange sqref="H978:H979 I979" name="Diligenciar_3_1_7_2"/>
    <protectedRange algorithmName="SHA-512" hashValue="49/yl+GTMlRN3FloWoyBL3IsXrYzEo95h5eEgXs/T6SxYAwuSo+Ndqxkist3BnknjOR8ERS4BgA76v7mpDBZcA==" saltValue="JvzRIA9SAjvsZX2GnV6n2A==" spinCount="100000" sqref="W978:W979" name="Rango7_4_11_2"/>
    <protectedRange sqref="W978:W979" name="Diligenciar_4_5_2"/>
    <protectedRange sqref="AF978:AF979" name="Rango1_2_16_2"/>
    <protectedRange sqref="AE978:AE979" name="Diligenciar_13_1_13_2"/>
    <protectedRange sqref="AG978:AG979" name="Diligenciar_14_1_14_2"/>
    <protectedRange sqref="A977 P977 J977:K977 F977:G977 X977:Z977 AB977:AD977" name="Rango1_2_17_2"/>
    <protectedRange algorithmName="SHA-512" hashValue="49/yl+GTMlRN3FloWoyBL3IsXrYzEo95h5eEgXs/T6SxYAwuSo+Ndqxkist3BnknjOR8ERS4BgA76v7mpDBZcA==" saltValue="JvzRIA9SAjvsZX2GnV6n2A==" spinCount="100000" sqref="Q977" name="Rango7_3_1_12_2"/>
    <protectedRange sqref="Q977" name="Diligenciar_5_1_12_2"/>
    <protectedRange algorithmName="SHA-512" hashValue="49/yl+GTMlRN3FloWoyBL3IsXrYzEo95h5eEgXs/T6SxYAwuSo+Ndqxkist3BnknjOR8ERS4BgA76v7mpDBZcA==" saltValue="JvzRIA9SAjvsZX2GnV6n2A==" spinCount="100000" sqref="V977" name="Rango7_4_12_2"/>
    <protectedRange sqref="AF976:AF977" name="Rango1_2_20_2"/>
    <protectedRange sqref="AE976:AE977" name="Diligenciar_13_1_15_2"/>
    <protectedRange sqref="AG976:AG977" name="Diligenciar_14_1_16_2"/>
    <protectedRange sqref="A965:A966 P965:P966 F965:G966 J965:K965 F968:F974 P968:P974 G967 X965:Z966 X968:Z974 AB965:AD966 AB968:AC974" name="Rango1_2_12"/>
    <protectedRange algorithmName="SHA-512" hashValue="49/yl+GTMlRN3FloWoyBL3IsXrYzEo95h5eEgXs/T6SxYAwuSo+Ndqxkist3BnknjOR8ERS4BgA76v7mpDBZcA==" saltValue="JvzRIA9SAjvsZX2GnV6n2A==" spinCount="100000" sqref="E965:E967" name="Rango7_2_1_9"/>
    <protectedRange sqref="E965:E967" name="Diligenciar_2_1_3"/>
    <protectedRange sqref="B965:C965" name="Diligenciar_9_2_1_4"/>
    <protectedRange sqref="H965:I965" name="Diligenciar_3_1_9"/>
    <protectedRange algorithmName="SHA-512" hashValue="49/yl+GTMlRN3FloWoyBL3IsXrYzEo95h5eEgXs/T6SxYAwuSo+Ndqxkist3BnknjOR8ERS4BgA76v7mpDBZcA==" saltValue="JvzRIA9SAjvsZX2GnV6n2A==" spinCount="100000" sqref="R965:U966 R968:U974" name="Rango7_8_1_8"/>
    <protectedRange sqref="R965:T966 R968:T974" name="Diligenciar_12_1_7"/>
    <protectedRange algorithmName="SHA-512" hashValue="49/yl+GTMlRN3FloWoyBL3IsXrYzEo95h5eEgXs/T6SxYAwuSo+Ndqxkist3BnknjOR8ERS4BgA76v7mpDBZcA==" saltValue="JvzRIA9SAjvsZX2GnV6n2A==" spinCount="100000" sqref="Q965:Q966 Q968:Q974" name="Rango7_3_1_9"/>
    <protectedRange sqref="Q965:Q966 Q968:Q974" name="Diligenciar_5_1_9"/>
    <protectedRange algorithmName="SHA-512" hashValue="49/yl+GTMlRN3FloWoyBL3IsXrYzEo95h5eEgXs/T6SxYAwuSo+Ndqxkist3BnknjOR8ERS4BgA76v7mpDBZcA==" saltValue="JvzRIA9SAjvsZX2GnV6n2A==" spinCount="100000" sqref="V966 V965:W965 V968:W974" name="Rango7_4_10_2"/>
    <protectedRange sqref="W965 W968:W974" name="Diligenciar_4_4_3"/>
    <protectedRange algorithmName="SHA-512" hashValue="49/yl+GTMlRN3FloWoyBL3IsXrYzEo95h5eEgXs/T6SxYAwuSo+Ndqxkist3BnknjOR8ERS4BgA76v7mpDBZcA==" saltValue="JvzRIA9SAjvsZX2GnV6n2A==" spinCount="100000" sqref="L965:O966" name="Rango7_1_1_7"/>
    <protectedRange sqref="N965:O966" name="Diligenciar_1_1_7"/>
    <protectedRange sqref="B966" name="Diligenciar_9_2_1_2_1_2"/>
    <protectedRange sqref="J966:K966" name="Rango1_2_4_1_4"/>
    <protectedRange sqref="J989:K995 F989:G995 P989:P995 A989:A995 A968:A974 G968:G974 AD968:AD974 J1109:K1109 F1109:G1109 P1109 A1109 X989:Z995 X1109:Z1109 AB989:AD995 AB1109:AD1109" name="Rango1_2_15_2"/>
    <protectedRange algorithmName="SHA-512" hashValue="49/yl+GTMlRN3FloWoyBL3IsXrYzEo95h5eEgXs/T6SxYAwuSo+Ndqxkist3BnknjOR8ERS4BgA76v7mpDBZcA==" saltValue="JvzRIA9SAjvsZX2GnV6n2A==" spinCount="100000" sqref="D1109:E1109 D989:E995" name="Rango7_2_1_4_2"/>
    <protectedRange sqref="D1109:E1109 D989:E995" name="Diligenciar_2_1_4_2"/>
    <protectedRange sqref="B989:C995 B1109:C1109" name="Diligenciar_9_2_1_6_2"/>
    <protectedRange sqref="H1109:I1109 H989:I995" name="Diligenciar_3_1_6_2"/>
    <protectedRange algorithmName="SHA-512" hashValue="49/yl+GTMlRN3FloWoyBL3IsXrYzEo95h5eEgXs/T6SxYAwuSo+Ndqxkist3BnknjOR8ERS4BgA76v7mpDBZcA==" saltValue="JvzRIA9SAjvsZX2GnV6n2A==" spinCount="100000" sqref="R989:U995 R1108:U1109" name="Rango7_8_1_9_2"/>
    <protectedRange sqref="R989:T995 R1108:T1109" name="Diligenciar_12_1_9_2"/>
    <protectedRange algorithmName="SHA-512" hashValue="49/yl+GTMlRN3FloWoyBL3IsXrYzEo95h5eEgXs/T6SxYAwuSo+Ndqxkist3BnknjOR8ERS4BgA76v7mpDBZcA==" saltValue="JvzRIA9SAjvsZX2GnV6n2A==" spinCount="100000" sqref="Q989:Q995 Q1108:Q1109" name="Rango7_3_1_8_3"/>
    <protectedRange sqref="Q989:Q995 Q1108:Q1109" name="Diligenciar_5_1_8_3"/>
    <protectedRange algorithmName="SHA-512" hashValue="49/yl+GTMlRN3FloWoyBL3IsXrYzEo95h5eEgXs/T6SxYAwuSo+Ndqxkist3BnknjOR8ERS4BgA76v7mpDBZcA==" saltValue="JvzRIA9SAjvsZX2GnV6n2A==" spinCount="100000" sqref="W989:W995 W1109" name="Rango7_4_13_2"/>
    <protectedRange sqref="W989:W995 W1109" name="Diligenciar_4_6_2"/>
    <protectedRange algorithmName="SHA-512" hashValue="49/yl+GTMlRN3FloWoyBL3IsXrYzEo95h5eEgXs/T6SxYAwuSo+Ndqxkist3BnknjOR8ERS4BgA76v7mpDBZcA==" saltValue="JvzRIA9SAjvsZX2GnV6n2A==" spinCount="100000" sqref="L989:O995 L968:O974 L1109:O1109" name="Rango7_1_1_4_3"/>
    <protectedRange sqref="N989:O995 N968:O974 N1109:O1109" name="Diligenciar_1_1_4_3"/>
    <protectedRange sqref="Y918" name="Rango1_2_33_3_2"/>
    <protectedRange algorithmName="SHA-512" hashValue="49/yl+GTMlRN3FloWoyBL3IsXrYzEo95h5eEgXs/T6SxYAwuSo+Ndqxkist3BnknjOR8ERS4BgA76v7mpDBZcA==" saltValue="JvzRIA9SAjvsZX2GnV6n2A==" spinCount="100000" sqref="L1016:O1080" name="Rango7_1_1_2_1_3"/>
    <protectedRange sqref="N1016:O1080" name="Diligenciar_1_1_2_1_3"/>
    <protectedRange sqref="P1016:P1080" name="Rango1_2_2_4"/>
    <protectedRange algorithmName="SHA-512" hashValue="49/yl+GTMlRN3FloWoyBL3IsXrYzEo95h5eEgXs/T6SxYAwuSo+Ndqxkist3BnknjOR8ERS4BgA76v7mpDBZcA==" saltValue="JvzRIA9SAjvsZX2GnV6n2A==" spinCount="100000" sqref="R1016:U1080" name="Rango7_8_1_2_2"/>
    <protectedRange sqref="R1016:T1080" name="Diligenciar_12_1_2_3"/>
    <protectedRange algorithmName="SHA-512" hashValue="49/yl+GTMlRN3FloWoyBL3IsXrYzEo95h5eEgXs/T6SxYAwuSo+Ndqxkist3BnknjOR8ERS4BgA76v7mpDBZcA==" saltValue="JvzRIA9SAjvsZX2GnV6n2A==" spinCount="100000" sqref="Q1016:Q1080" name="Rango7_3_1_2_3"/>
    <protectedRange sqref="Q1016:Q1080" name="Diligenciar_5_1_2_3"/>
    <protectedRange sqref="AC1016:AC1080 AC1106" name="Rango1_2_3_1_3"/>
    <protectedRange sqref="AG1047 AG1049 AG1051 AG1053 AG1055 AG1057 AG1059 AG1061 AG1063 AG1065 AG1067 AG1069 AG1071 AG1073 AG1075 AG1077 AG1079 AG1081 AG1083 AG1085 AG1087 AG1089 AG1091 AG1093 AG1095 AG1097 AG1099 AG1101 AG1103 AG1016:AG1045" name="Diligenciar_14_1_1_1_2"/>
    <protectedRange sqref="F1081:F1105 A1081:A1105 P1081:P1105 P1108 A1108 F1108 J1108:K1108 J968:K974 D1108 J1081:K1105 X1108:Z1108 D1081:D1105 X1081:Z1105 AB1108:AD1108 AB1081:AD1105" name="Rango1_2_21_1_2"/>
    <protectedRange algorithmName="SHA-512" hashValue="49/yl+GTMlRN3FloWoyBL3IsXrYzEo95h5eEgXs/T6SxYAwuSo+Ndqxkist3BnknjOR8ERS4BgA76v7mpDBZcA==" saltValue="JvzRIA9SAjvsZX2GnV6n2A==" spinCount="100000" sqref="E968:E974 E1108 E1081:E1105" name="Rango7_2_1_7_1_2"/>
    <protectedRange sqref="E968:E974 E1108 E1081:E1105" name="Diligenciar_2_1_7_1_2"/>
    <protectedRange sqref="B968:C974 B1108:C1108 B1081:C1105" name="Diligenciar_9_2_1_10_1_2"/>
    <protectedRange algorithmName="SHA-512" hashValue="49/yl+GTMlRN3FloWoyBL3IsXrYzEo95h5eEgXs/T6SxYAwuSo+Ndqxkist3BnknjOR8ERS4BgA76v7mpDBZcA==" saltValue="JvzRIA9SAjvsZX2GnV6n2A==" spinCount="100000" sqref="R1081:U1105" name="Rango7_8_1_20_1_2"/>
    <protectedRange sqref="R1081:T1105" name="Diligenciar_12_1_20_1_2"/>
    <protectedRange algorithmName="SHA-512" hashValue="49/yl+GTMlRN3FloWoyBL3IsXrYzEo95h5eEgXs/T6SxYAwuSo+Ndqxkist3BnknjOR8ERS4BgA76v7mpDBZcA==" saltValue="JvzRIA9SAjvsZX2GnV6n2A==" spinCount="100000" sqref="Q1081:Q1105" name="Rango7_3_1_19_1_2"/>
    <protectedRange sqref="Q1081:Q1105" name="Diligenciar_5_1_19_1_2"/>
    <protectedRange algorithmName="SHA-512" hashValue="49/yl+GTMlRN3FloWoyBL3IsXrYzEo95h5eEgXs/T6SxYAwuSo+Ndqxkist3BnknjOR8ERS4BgA76v7mpDBZcA==" saltValue="JvzRIA9SAjvsZX2GnV6n2A==" spinCount="100000" sqref="W1081:W1105 W1108" name="Rango7_4_2_1_2"/>
    <protectedRange sqref="W1081:W1105 W1108" name="Diligenciar_4_1_1_3"/>
    <protectedRange algorithmName="SHA-512" hashValue="49/yl+GTMlRN3FloWoyBL3IsXrYzEo95h5eEgXs/T6SxYAwuSo+Ndqxkist3BnknjOR8ERS4BgA76v7mpDBZcA==" saltValue="JvzRIA9SAjvsZX2GnV6n2A==" spinCount="100000" sqref="L1081:O1105" name="Rango7_1_1_16_1_2"/>
    <protectedRange sqref="N1081:O1105" name="Diligenciar_1_1_16_1_2"/>
    <protectedRange sqref="P1014:P1015 J1014:K1015 D1014:D1015 F1014:G1015 X1014:Z1015 AB1014:AD1015" name="Rango1_2_30_2"/>
    <protectedRange algorithmName="SHA-512" hashValue="49/yl+GTMlRN3FloWoyBL3IsXrYzEo95h5eEgXs/T6SxYAwuSo+Ndqxkist3BnknjOR8ERS4BgA76v7mpDBZcA==" saltValue="JvzRIA9SAjvsZX2GnV6n2A==" spinCount="100000" sqref="R1014:U1015" name="Rango7_8_1_27_2"/>
    <protectedRange sqref="R1014:T1015" name="Diligenciar_12_1_27_2"/>
    <protectedRange algorithmName="SHA-512" hashValue="49/yl+GTMlRN3FloWoyBL3IsXrYzEo95h5eEgXs/T6SxYAwuSo+Ndqxkist3BnknjOR8ERS4BgA76v7mpDBZcA==" saltValue="JvzRIA9SAjvsZX2GnV6n2A==" spinCount="100000" sqref="Q1014:Q1015" name="Rango7_3_1_26_2"/>
    <protectedRange sqref="Q1014:Q1015" name="Diligenciar_5_1_26_2"/>
    <protectedRange algorithmName="SHA-512" hashValue="49/yl+GTMlRN3FloWoyBL3IsXrYzEo95h5eEgXs/T6SxYAwuSo+Ndqxkist3BnknjOR8ERS4BgA76v7mpDBZcA==" saltValue="JvzRIA9SAjvsZX2GnV6n2A==" spinCount="100000" sqref="V1014:V1015" name="Rango7_4_6_2"/>
    <protectedRange algorithmName="SHA-512" hashValue="49/yl+GTMlRN3FloWoyBL3IsXrYzEo95h5eEgXs/T6SxYAwuSo+Ndqxkist3BnknjOR8ERS4BgA76v7mpDBZcA==" saltValue="JvzRIA9SAjvsZX2GnV6n2A==" spinCount="100000" sqref="L1014:O1015" name="Rango7_1_1_22_2"/>
    <protectedRange sqref="N1014:O1015" name="Diligenciar_1_1_22_2"/>
    <protectedRange sqref="B1014:B1015" name="Diligenciar_9_2_1_2_7_2"/>
    <protectedRange sqref="AF1045:AF1105 AF1108" name="Rango1_2_34_1_2"/>
    <protectedRange sqref="AG1046 AG1048 AG1050 AG1052 AG1054 AG1056 AG1058 AG1060 AG1062 AG1064 AG1066 AG1068 AG1070 AG1072 AG1074 AG1076 AG1078 AG1080 AG1082 AG1084 AG1086 AG1088 AG1090 AG1092 AG1094 AG1096 AG1098 AG1100 AG1102 AG1104:AG1105 AG1108" name="Diligenciar_14_1_7_1_2"/>
    <protectedRange sqref="AF1014:AF1015" name="Rango1_2_35_1_2"/>
    <protectedRange sqref="AE1014:AE1015" name="Diligenciar_13_1_6_1_2"/>
    <protectedRange sqref="AG1014:AG1015" name="Diligenciar_14_1_8_1_2"/>
    <protectedRange sqref="P996:P1013 F996:G1013 J996:K1013 A996:A1013 X996:Z1003 X1005:Z1013 Y1004:Z1004 AB996:AD1013" name="Rango1_2_37_2"/>
    <protectedRange algorithmName="SHA-512" hashValue="49/yl+GTMlRN3FloWoyBL3IsXrYzEo95h5eEgXs/T6SxYAwuSo+Ndqxkist3BnknjOR8ERS4BgA76v7mpDBZcA==" saltValue="JvzRIA9SAjvsZX2GnV6n2A==" spinCount="100000" sqref="D996:E1013" name="Rango7_2_1_11_2"/>
    <protectedRange sqref="D996:E1013" name="Diligenciar_2_1_11_2"/>
    <protectedRange sqref="B996:B997" name="Diligenciar_9_2_1_9_2"/>
    <protectedRange algorithmName="SHA-512" hashValue="49/yl+GTMlRN3FloWoyBL3IsXrYzEo95h5eEgXs/T6SxYAwuSo+Ndqxkist3BnknjOR8ERS4BgA76v7mpDBZcA==" saltValue="JvzRIA9SAjvsZX2GnV6n2A==" spinCount="100000" sqref="R996:U1013" name="Rango7_8_1_18_2"/>
    <protectedRange sqref="R996:T1013" name="Diligenciar_12_1_18_2"/>
    <protectedRange algorithmName="SHA-512" hashValue="49/yl+GTMlRN3FloWoyBL3IsXrYzEo95h5eEgXs/T6SxYAwuSo+Ndqxkist3BnknjOR8ERS4BgA76v7mpDBZcA==" saltValue="JvzRIA9SAjvsZX2GnV6n2A==" spinCount="100000" sqref="Q996:Q1013" name="Rango7_3_1_15_2"/>
    <protectedRange sqref="Q996:Q1013" name="Diligenciar_5_1_15_2"/>
    <protectedRange algorithmName="SHA-512" hashValue="49/yl+GTMlRN3FloWoyBL3IsXrYzEo95h5eEgXs/T6SxYAwuSo+Ndqxkist3BnknjOR8ERS4BgA76v7mpDBZcA==" saltValue="JvzRIA9SAjvsZX2GnV6n2A==" spinCount="100000" sqref="V996:V1013" name="Rango7_4_15_2"/>
    <protectedRange algorithmName="SHA-512" hashValue="49/yl+GTMlRN3FloWoyBL3IsXrYzEo95h5eEgXs/T6SxYAwuSo+Ndqxkist3BnknjOR8ERS4BgA76v7mpDBZcA==" saltValue="JvzRIA9SAjvsZX2GnV6n2A==" spinCount="100000" sqref="L996:O1013" name="Rango7_1_1_14_2"/>
    <protectedRange sqref="N996:O1013" name="Diligenciar_1_1_14_2"/>
    <protectedRange sqref="AF996:AF1013" name="Rango1_2_38_2"/>
    <protectedRange sqref="AG996:AG1013" name="Diligenciar_14_1_19_2"/>
    <protectedRange sqref="AE996:AE1013" name="Diligenciar_13_1_1_2_2"/>
    <protectedRange algorithmName="SHA-512" hashValue="49/yl+GTMlRN3FloWoyBL3IsXrYzEo95h5eEgXs/T6SxYAwuSo+Ndqxkist3BnknjOR8ERS4BgA76v7mpDBZcA==" saltValue="JvzRIA9SAjvsZX2GnV6n2A==" spinCount="100000" sqref="W996:W1013" name="Rango7_4_18_2"/>
    <protectedRange sqref="W996:W1013" name="Diligenciar_4_9_2"/>
    <protectedRange sqref="F1110:F1113 J1110:K1113 A1110:A1113 D1110:D1113 P1110:P1113 AC1120:AC1126 F1127 J1127:K1127 A1127 D1127 P1127 AC1132:AC1133 AC1115:AC1117 AC1137 X1110:Z1113 X1127:Z1127 AB1110:AD1113 AB1127:AD1127" name="Rango1_2_21_3_2"/>
    <protectedRange algorithmName="SHA-512" hashValue="49/yl+GTMlRN3FloWoyBL3IsXrYzEo95h5eEgXs/T6SxYAwuSo+Ndqxkist3BnknjOR8ERS4BgA76v7mpDBZcA==" saltValue="JvzRIA9SAjvsZX2GnV6n2A==" spinCount="100000" sqref="E1110:E1113 E1127" name="Rango7_2_1_7_3_2"/>
    <protectedRange sqref="E1110:E1113 E1127" name="Diligenciar_2_1_7_3_2"/>
    <protectedRange sqref="B1110:C1113 B1127:C1127" name="Diligenciar_9_2_1_10_3_2"/>
    <protectedRange algorithmName="SHA-512" hashValue="49/yl+GTMlRN3FloWoyBL3IsXrYzEo95h5eEgXs/T6SxYAwuSo+Ndqxkist3BnknjOR8ERS4BgA76v7mpDBZcA==" saltValue="JvzRIA9SAjvsZX2GnV6n2A==" spinCount="100000" sqref="R1110:U1113 R1127:U1127" name="Rango7_8_1_20_3_2"/>
    <protectedRange sqref="R1110:T1113 R1127:T1127" name="Diligenciar_12_1_20_3_2"/>
    <protectedRange algorithmName="SHA-512" hashValue="49/yl+GTMlRN3FloWoyBL3IsXrYzEo95h5eEgXs/T6SxYAwuSo+Ndqxkist3BnknjOR8ERS4BgA76v7mpDBZcA==" saltValue="JvzRIA9SAjvsZX2GnV6n2A==" spinCount="100000" sqref="Q1110:Q1113 Q1127" name="Rango7_3_1_19_3_2"/>
    <protectedRange sqref="Q1110:Q1113 Q1127" name="Diligenciar_5_1_19_3_2"/>
    <protectedRange algorithmName="SHA-512" hashValue="49/yl+GTMlRN3FloWoyBL3IsXrYzEo95h5eEgXs/T6SxYAwuSo+Ndqxkist3BnknjOR8ERS4BgA76v7mpDBZcA==" saltValue="JvzRIA9SAjvsZX2GnV6n2A==" spinCount="100000" sqref="W1110:W1113 W1127" name="Rango7_4_2_3_2"/>
    <protectedRange sqref="W1110:W1113 W1127" name="Diligenciar_4_1_3_2"/>
    <protectedRange algorithmName="SHA-512" hashValue="49/yl+GTMlRN3FloWoyBL3IsXrYzEo95h5eEgXs/T6SxYAwuSo+Ndqxkist3BnknjOR8ERS4BgA76v7mpDBZcA==" saltValue="JvzRIA9SAjvsZX2GnV6n2A==" spinCount="100000" sqref="L1110:O1114 L1127:O1127" name="Rango7_1_1_16_3_2"/>
    <protectedRange sqref="N1110:O1114 N1127:O1127" name="Diligenciar_1_1_16_3_2"/>
    <protectedRange sqref="AF1110:AF1113 AF1106 AF1127 AF1129:AF1131" name="Rango1_2_34_3_2"/>
    <protectedRange sqref="AG1110:AG1113 AG1106 AG1127 AG1129:AG1131" name="Diligenciar_14_1_7_3_2"/>
    <protectedRange algorithmName="SHA-512" hashValue="49/yl+GTMlRN3FloWoyBL3IsXrYzEo95h5eEgXs/T6SxYAwuSo+Ndqxkist3BnknjOR8ERS4BgA76v7mpDBZcA==" saltValue="JvzRIA9SAjvsZX2GnV6n2A==" spinCount="100000" sqref="W904" name="Rango7_4_2_4_2"/>
    <protectedRange sqref="W904" name="Diligenciar_4_1_4_2"/>
    <protectedRange algorithmName="SHA-512" hashValue="49/yl+GTMlRN3FloWoyBL3IsXrYzEo95h5eEgXs/T6SxYAwuSo+Ndqxkist3BnknjOR8ERS4BgA76v7mpDBZcA==" saltValue="JvzRIA9SAjvsZX2GnV6n2A==" spinCount="100000" sqref="W905 W1128" name="Rango7_4_2_6_2"/>
    <protectedRange sqref="W905 W1128" name="Diligenciar_4_1_6_2"/>
    <protectedRange sqref="X1004" name="Rango1_2_41_2"/>
    <protectedRange sqref="X1114" name="Rango1_4_8"/>
    <protectedRange sqref="A1114 F1114:G1114 P1114 AF1114 J1114:K1114 Y1114:Z1114 F1115:F1116 F1132 AB1114:AD1114" name="Rango1_2_40_2"/>
    <protectedRange algorithmName="SHA-512" hashValue="49/yl+GTMlRN3FloWoyBL3IsXrYzEo95h5eEgXs/T6SxYAwuSo+Ndqxkist3BnknjOR8ERS4BgA76v7mpDBZcA==" saltValue="JvzRIA9SAjvsZX2GnV6n2A==" spinCount="100000" sqref="D1114" name="Rango7_2_1_13_2"/>
    <protectedRange sqref="D1114" name="Diligenciar_2_1_13_2"/>
    <protectedRange sqref="B1114" name="Diligenciar_9_2_1_14_2"/>
    <protectedRange sqref="AG1114" name="Diligenciar_14_1_12_2"/>
    <protectedRange algorithmName="SHA-512" hashValue="49/yl+GTMlRN3FloWoyBL3IsXrYzEo95h5eEgXs/T6SxYAwuSo+Ndqxkist3BnknjOR8ERS4BgA76v7mpDBZcA==" saltValue="JvzRIA9SAjvsZX2GnV6n2A==" spinCount="100000" sqref="V1114" name="Rango7_4_19_2"/>
    <protectedRange algorithmName="SHA-512" hashValue="49/yl+GTMlRN3FloWoyBL3IsXrYzEo95h5eEgXs/T6SxYAwuSo+Ndqxkist3BnknjOR8ERS4BgA76v7mpDBZcA==" saltValue="JvzRIA9SAjvsZX2GnV6n2A==" spinCount="100000" sqref="R1114:U1114" name="Rango7_8_1_12_2_2"/>
    <protectedRange sqref="R1114:T1114" name="Diligenciar_12_1_12_2_2"/>
    <protectedRange algorithmName="SHA-512" hashValue="49/yl+GTMlRN3FloWoyBL3IsXrYzEo95h5eEgXs/T6SxYAwuSo+Ndqxkist3BnknjOR8ERS4BgA76v7mpDBZcA==" saltValue="JvzRIA9SAjvsZX2GnV6n2A==" spinCount="100000" sqref="Q1114" name="Rango7_3_1_11_2_2"/>
    <protectedRange sqref="Q1114" name="Diligenciar_5_1_11_2_2"/>
    <protectedRange algorithmName="SHA-512" hashValue="49/yl+GTMlRN3FloWoyBL3IsXrYzEo95h5eEgXs/T6SxYAwuSo+Ndqxkist3BnknjOR8ERS4BgA76v7mpDBZcA==" saltValue="JvzRIA9SAjvsZX2GnV6n2A==" spinCount="100000" sqref="L980:O981" name="Rango7_1_1_41_1_2"/>
    <protectedRange sqref="N980:O981" name="Diligenciar_1_1_41_1_2"/>
    <protectedRange sqref="P980:P981" name="Rango1_2_8_1_3"/>
    <protectedRange algorithmName="SHA-512" hashValue="49/yl+GTMlRN3FloWoyBL3IsXrYzEo95h5eEgXs/T6SxYAwuSo+Ndqxkist3BnknjOR8ERS4BgA76v7mpDBZcA==" saltValue="JvzRIA9SAjvsZX2GnV6n2A==" spinCount="100000" sqref="R980:U981" name="Rango7_8_1_6_1_2"/>
    <protectedRange sqref="R980:T981" name="Diligenciar_12_1_6_1_2"/>
    <protectedRange algorithmName="SHA-512" hashValue="49/yl+GTMlRN3FloWoyBL3IsXrYzEo95h5eEgXs/T6SxYAwuSo+Ndqxkist3BnknjOR8ERS4BgA76v7mpDBZcA==" saltValue="JvzRIA9SAjvsZX2GnV6n2A==" spinCount="100000" sqref="Q980:Q981" name="Rango7_3_1_6_1_2"/>
    <protectedRange sqref="Q980:Q981" name="Diligenciar_5_1_6_1_2"/>
    <protectedRange sqref="AF980:AF981" name="Rango1_2_10_2_2"/>
    <protectedRange sqref="AE980:AE981" name="Diligenciar_13_1_9_1_2"/>
    <protectedRange sqref="AG980:AG981" name="Diligenciar_14_1_10_1_2"/>
    <protectedRange sqref="J980:K980 F980:G980 A980 X980:Z980 AB980:AD980" name="Rango1_2_11_1_2"/>
    <protectedRange algorithmName="SHA-512" hashValue="49/yl+GTMlRN3FloWoyBL3IsXrYzEo95h5eEgXs/T6SxYAwuSo+Ndqxkist3BnknjOR8ERS4BgA76v7mpDBZcA==" saltValue="JvzRIA9SAjvsZX2GnV6n2A==" spinCount="100000" sqref="E980:E981" name="Rango7_2_1_2_1_2"/>
    <protectedRange sqref="E980:E981" name="Diligenciar_2_1_2_1_2"/>
    <protectedRange sqref="B980:C980" name="Diligenciar_9_2_1_3_1_2"/>
    <protectedRange sqref="H980:I980" name="Diligenciar_3_1_1_1_2"/>
    <protectedRange algorithmName="SHA-512" hashValue="49/yl+GTMlRN3FloWoyBL3IsXrYzEo95h5eEgXs/T6SxYAwuSo+Ndqxkist3BnknjOR8ERS4BgA76v7mpDBZcA==" saltValue="JvzRIA9SAjvsZX2GnV6n2A==" spinCount="100000" sqref="V980:W980" name="Rango7_4_8_1_2"/>
    <protectedRange sqref="W980" name="Diligenciar_4_3_1_2"/>
    <protectedRange sqref="F981:G981 A981 J981:K981 X981:Z981 AB981:AD981" name="Rango1_2_12_1_2"/>
    <protectedRange sqref="B981:C981" name="Diligenciar_9_2_1_4_1_2"/>
    <protectedRange sqref="H981:I981" name="Diligenciar_3_1_5_1_2"/>
    <protectedRange algorithmName="SHA-512" hashValue="49/yl+GTMlRN3FloWoyBL3IsXrYzEo95h5eEgXs/T6SxYAwuSo+Ndqxkist3BnknjOR8ERS4BgA76v7mpDBZcA==" saltValue="JvzRIA9SAjvsZX2GnV6n2A==" spinCount="100000" sqref="V981" name="Rango7_4_9_1_2"/>
    <protectedRange sqref="J982:K982" name="Rango1_2_12_2_2"/>
    <protectedRange sqref="P982 A982 F982:G982 X982:Z982 AB982:AD982" name="Rango1_2_27_1_2"/>
    <protectedRange algorithmName="SHA-512" hashValue="49/yl+GTMlRN3FloWoyBL3IsXrYzEo95h5eEgXs/T6SxYAwuSo+Ndqxkist3BnknjOR8ERS4BgA76v7mpDBZcA==" saltValue="JvzRIA9SAjvsZX2GnV6n2A==" spinCount="100000" sqref="R982:U982" name="Rango7_8_1_15_1_2"/>
    <protectedRange sqref="R982:T982" name="Diligenciar_12_1_15_1_2"/>
    <protectedRange algorithmName="SHA-512" hashValue="49/yl+GTMlRN3FloWoyBL3IsXrYzEo95h5eEgXs/T6SxYAwuSo+Ndqxkist3BnknjOR8ERS4BgA76v7mpDBZcA==" saltValue="JvzRIA9SAjvsZX2GnV6n2A==" spinCount="100000" sqref="Q982" name="Rango7_3_1_14_1_2"/>
    <protectedRange sqref="Q982" name="Diligenciar_5_1_14_1_2"/>
    <protectedRange algorithmName="SHA-512" hashValue="49/yl+GTMlRN3FloWoyBL3IsXrYzEo95h5eEgXs/T6SxYAwuSo+Ndqxkist3BnknjOR8ERS4BgA76v7mpDBZcA==" saltValue="JvzRIA9SAjvsZX2GnV6n2A==" spinCount="100000" sqref="V982" name="Rango7_4_14_1_2"/>
    <protectedRange algorithmName="SHA-512" hashValue="49/yl+GTMlRN3FloWoyBL3IsXrYzEo95h5eEgXs/T6SxYAwuSo+Ndqxkist3BnknjOR8ERS4BgA76v7mpDBZcA==" saltValue="JvzRIA9SAjvsZX2GnV6n2A==" spinCount="100000" sqref="L982:O982" name="Rango7_1_1_13_1_2"/>
    <protectedRange sqref="N982:O982" name="Diligenciar_1_1_13_1_2"/>
    <protectedRange sqref="B982" name="Diligenciar_9_2_1_2_8_1_2"/>
    <protectedRange sqref="AF982" name="Rango1_2_36_1_2"/>
    <protectedRange sqref="AE982" name="Diligenciar_13_1_16_1_2"/>
    <protectedRange sqref="AG982" name="Diligenciar_14_1_17_1_2"/>
    <protectedRange sqref="AG983" name="Diligenciar_14_1_11_1_2"/>
    <protectedRange sqref="A983 J983:K983 F983:G983 P983 X983:Z983 AB983:AD983" name="Rango1_2_26_1_2"/>
    <protectedRange algorithmName="SHA-512" hashValue="49/yl+GTMlRN3FloWoyBL3IsXrYzEo95h5eEgXs/T6SxYAwuSo+Ndqxkist3BnknjOR8ERS4BgA76v7mpDBZcA==" saltValue="JvzRIA9SAjvsZX2GnV6n2A==" spinCount="100000" sqref="D983:E983" name="Rango7_2_1_10_1_2"/>
    <protectedRange sqref="D983:E983" name="Diligenciar_2_1_10_1_2"/>
    <protectedRange sqref="B983:C983" name="Diligenciar_9_2_1_12_1_2"/>
    <protectedRange sqref="H983:I983" name="Diligenciar_3_1_8_1_2"/>
    <protectedRange algorithmName="SHA-512" hashValue="49/yl+GTMlRN3FloWoyBL3IsXrYzEo95h5eEgXs/T6SxYAwuSo+Ndqxkist3BnknjOR8ERS4BgA76v7mpDBZcA==" saltValue="JvzRIA9SAjvsZX2GnV6n2A==" spinCount="100000" sqref="R983:U983" name="Rango7_8_1_10_1_2"/>
    <protectedRange sqref="R983:T983" name="Diligenciar_12_1_10_1_2"/>
    <protectedRange algorithmName="SHA-512" hashValue="49/yl+GTMlRN3FloWoyBL3IsXrYzEo95h5eEgXs/T6SxYAwuSo+Ndqxkist3BnknjOR8ERS4BgA76v7mpDBZcA==" saltValue="JvzRIA9SAjvsZX2GnV6n2A==" spinCount="100000" sqref="Q983" name="Rango7_3_1_9_1_2"/>
    <protectedRange sqref="Q983" name="Diligenciar_5_1_9_1_2"/>
    <protectedRange algorithmName="SHA-512" hashValue="49/yl+GTMlRN3FloWoyBL3IsXrYzEo95h5eEgXs/T6SxYAwuSo+Ndqxkist3BnknjOR8ERS4BgA76v7mpDBZcA==" saltValue="JvzRIA9SAjvsZX2GnV6n2A==" spinCount="100000" sqref="V983:W983" name="Rango7_4_16_1_2"/>
    <protectedRange sqref="W983" name="Diligenciar_4_7_1_2"/>
    <protectedRange algorithmName="SHA-512" hashValue="49/yl+GTMlRN3FloWoyBL3IsXrYzEo95h5eEgXs/T6SxYAwuSo+Ndqxkist3BnknjOR8ERS4BgA76v7mpDBZcA==" saltValue="JvzRIA9SAjvsZX2GnV6n2A==" spinCount="100000" sqref="L983:O983" name="Rango7_1_1_8_2_2"/>
    <protectedRange sqref="N983:O983" name="Diligenciar_1_1_8_2_2"/>
    <protectedRange algorithmName="SHA-512" hashValue="49/yl+GTMlRN3FloWoyBL3IsXrYzEo95h5eEgXs/T6SxYAwuSo+Ndqxkist3BnknjOR8ERS4BgA76v7mpDBZcA==" saltValue="JvzRIA9SAjvsZX2GnV6n2A==" spinCount="100000" sqref="L1138:O1138" name="Rango7_1_1_2_2_2"/>
    <protectedRange sqref="N1138:O1138" name="Diligenciar_1_1_2_2_2"/>
    <protectedRange sqref="AC1138" name="Rango1_2_3_2_2"/>
    <protectedRange sqref="AG1138" name="Diligenciar_14_1_1_2_2"/>
    <protectedRange sqref="F1138:G1138 J1138:K1138 P1138 A1138" name="Rango1_2_19_1_2"/>
    <protectedRange sqref="H1138:I1138" name="Diligenciar_3_1_12_1_2"/>
    <protectedRange algorithmName="SHA-512" hashValue="49/yl+GTMlRN3FloWoyBL3IsXrYzEo95h5eEgXs/T6SxYAwuSo+Ndqxkist3BnknjOR8ERS4BgA76v7mpDBZcA==" saltValue="JvzRIA9SAjvsZX2GnV6n2A==" spinCount="100000" sqref="R1138:U1138" name="Rango7_8_1_17_1_2"/>
    <protectedRange sqref="R1138:T1138" name="Diligenciar_12_1_17_1_2"/>
    <protectedRange algorithmName="SHA-512" hashValue="49/yl+GTMlRN3FloWoyBL3IsXrYzEo95h5eEgXs/T6SxYAwuSo+Ndqxkist3BnknjOR8ERS4BgA76v7mpDBZcA==" saltValue="JvzRIA9SAjvsZX2GnV6n2A==" spinCount="100000" sqref="Q1138" name="Rango7_3_1_17_1_2"/>
    <protectedRange sqref="Q1138" name="Diligenciar_5_1_17_1_2"/>
    <protectedRange sqref="B1138" name="Diligenciar_9_2_1_1_1_1_2"/>
    <protectedRange sqref="D1138" name="Rango1_2_21_4_2"/>
    <protectedRange sqref="AC1139:AD1275 AF1139:AG1275 A1139:A1277" name="Rango1"/>
    <protectedRange sqref="Q1139:R1267 Q1268:Q1272 S1268:T1272 P1139:P1275 F1139:F1275" name="Diligenciar_2"/>
    <protectedRange sqref="G1139:G1276" name="Diligenciar_1_1_2"/>
    <protectedRange sqref="E1276" name="Diligenciar_2_1"/>
    <protectedRange sqref="F1276" name="Diligenciar_2_2"/>
    <protectedRange sqref="F1276" name="Diligenciar_1_1_2_1"/>
    <protectedRange sqref="V1276:X1276 AC1276:AD1276" name="Rango1_1"/>
    <protectedRange algorithmName="SHA-512" hashValue="49/yl+GTMlRN3FloWoyBL3IsXrYzEo95h5eEgXs/T6SxYAwuSo+Ndqxkist3BnknjOR8ERS4BgA76v7mpDBZcA==" saltValue="JvzRIA9SAjvsZX2GnV6n2A==" spinCount="100000" sqref="J1276" name="Rango7_2"/>
    <protectedRange sqref="J1276 S1276:T1276 P1276:Q1276" name="Diligenciar_2_3"/>
    <protectedRange algorithmName="SHA-512" hashValue="49/yl+GTMlRN3FloWoyBL3IsXrYzEo95h5eEgXs/T6SxYAwuSo+Ndqxkist3BnknjOR8ERS4BgA76v7mpDBZcA==" saltValue="JvzRIA9SAjvsZX2GnV6n2A==" spinCount="100000" sqref="K1276" name="Rango7_1_1"/>
    <protectedRange sqref="K1276" name="Diligenciar_1_1_2_2"/>
    <protectedRange algorithmName="SHA-512" hashValue="49/yl+GTMlRN3FloWoyBL3IsXrYzEo95h5eEgXs/T6SxYAwuSo+Ndqxkist3BnknjOR8ERS4BgA76v7mpDBZcA==" saltValue="JvzRIA9SAjvsZX2GnV6n2A==" spinCount="100000" sqref="AF1276" name="Rango7_3"/>
    <protectedRange sqref="AF1276" name="Diligenciar_3"/>
    <protectedRange sqref="AB1276" name="Rango1_7"/>
    <protectedRange sqref="G1359 V1278:Z1283 V1350:Z1353 AD1284:AD1349 V1355:Z1371 AD1354 F1282:G1357 F1278:K1281 A1278:A1371 F1360:G1371 J1282:K1371 AB1278:AD1283 AB1350:AD1353 AB1355:AD1371" name="Rango1_2"/>
    <protectedRange sqref="B1282:B1361" name="Diligenciar_3_1"/>
    <protectedRange sqref="B1278:B1281" name="Diligenciar_5"/>
    <protectedRange algorithmName="SHA-512" hashValue="49/yl+GTMlRN3FloWoyBL3IsXrYzEo95h5eEgXs/T6SxYAwuSo+Ndqxkist3BnknjOR8ERS4BgA76v7mpDBZcA==" saltValue="JvzRIA9SAjvsZX2GnV6n2A==" spinCount="100000" sqref="L1278:L1371" name="Rango7"/>
    <protectedRange sqref="M1278:O1371" name="Diligenciar"/>
    <protectedRange sqref="R1282 R1353:R1354" name="Diligenciar_1_1_1"/>
    <protectedRange sqref="P1359:Q1359 S1282:T1282 P1282:Q1282 P1278:T1280 T1359:U1359 S1353:S1354 P1283:P1358 P1281 P1360:P1371" name="Diligenciar_6"/>
    <protectedRange sqref="AE1305:AE1349 AE1278:AG1279 AF1368:AG1371 AE1282:AG1304 AF1280:AG1281 AF1305:AG1364" name="Diligenciar_8"/>
    <protectedRange sqref="V1288:Z1288 AB1288:AC1288" name="Rango1_1_1"/>
    <protectedRange sqref="V1289:Z1289 AB1289:AC1289" name="Rango1_2_1"/>
    <protectedRange sqref="V1290:Z1290 AB1290:AC1290" name="Rango1_3"/>
    <protectedRange sqref="V1291:Z1291 AB1291:AC1291" name="Rango1_4"/>
    <protectedRange sqref="V1285:Z1285 AB1285:AC1285" name="Rango1_5"/>
    <protectedRange sqref="V1296:Z1296 AB1296:AC1296" name="Rango1_6"/>
    <protectedRange sqref="V1293:Z1293 AB1293:AC1293" name="Rango1_7_1"/>
    <protectedRange sqref="V1294:Z1294 AB1294:AC1294" name="Rango1_9"/>
    <protectedRange sqref="V1302:Z1302 AB1302:AC1302" name="Rango1_10"/>
    <protectedRange sqref="V1304:Z1304 AB1304:AC1304" name="Rango1_11"/>
    <protectedRange sqref="V1298:Z1298 AB1298:AC1298" name="Rango1_12"/>
    <protectedRange sqref="V1295:Z1295 AB1295:AC1295" name="Rango1_13"/>
    <protectedRange sqref="V1303:Z1303 AB1303:AC1303" name="Rango1_14"/>
    <protectedRange sqref="V1299:Z1299 AB1299:AC1299" name="Rango1_15"/>
    <protectedRange sqref="V1286:Z1286 AB1286:AC1286" name="Rango1_16"/>
    <protectedRange sqref="V1292:Z1292 AB1292:AC1292" name="Rango1_17"/>
    <protectedRange sqref="V1284:Z1284 AB1284:AC1284" name="Rango1_18"/>
    <protectedRange sqref="V1287:Z1287 AB1287:AC1287" name="Rango1_19"/>
    <protectedRange sqref="V1301:Z1301 AB1301:AC1301" name="Rango1_20"/>
    <protectedRange sqref="V1300:Z1300 AB1300:AC1300" name="Rango1_21"/>
    <protectedRange sqref="V1297:Z1297 AB1297:AC1297" name="Rango1_22"/>
    <protectedRange sqref="V1305:Z1305 AB1305:AC1305" name="Rango1_23"/>
    <protectedRange sqref="V1308:Z1308 AB1308:AC1308" name="Rango1_24"/>
    <protectedRange sqref="V1317:Z1317 AB1317:AC1317" name="Rango1_25"/>
    <protectedRange sqref="V1307:Z1307 AB1307:AC1307" name="Rango1_26"/>
    <protectedRange sqref="V1306:Z1306 AB1306:AC1306" name="Rango1_27"/>
    <protectedRange sqref="V1309:Z1309 AB1309:AC1309" name="Rango1_28"/>
    <protectedRange sqref="V1310:Z1310 AB1310:AC1310" name="Rango1_29"/>
    <protectedRange sqref="V1311:Z1311 AB1311:AC1311" name="Rango1_30"/>
    <protectedRange sqref="V1312:Z1312 AB1312:AC1312" name="Rango1_31"/>
    <protectedRange sqref="V1329:Z1329 AB1329:AC1329" name="Rango1_32"/>
    <protectedRange sqref="V1313:Z1313 AB1313:AC1313" name="Rango1_34"/>
    <protectedRange sqref="V1314:Z1314 AB1314:AC1314" name="Rango1_35"/>
    <protectedRange sqref="V1315:Z1315 AB1315:AC1315" name="Rango1_36"/>
    <protectedRange sqref="V1316:Z1316 AB1316:AC1316" name="Rango1_37"/>
    <protectedRange sqref="V1318:Z1318 AB1318:AC1318" name="Rango1_38"/>
    <protectedRange sqref="V1319:Z1319 AB1319:AC1319" name="Rango1_39"/>
    <protectedRange sqref="V1320:Z1320 AB1320:AC1320" name="Rango1_40"/>
    <protectedRange sqref="V1321:Z1321 AB1321:AC1321" name="Rango1_41"/>
    <protectedRange sqref="V1322:Z1322 AB1322:AC1322" name="Rango1_42"/>
    <protectedRange sqref="V1323:Z1323 AB1323:AC1323" name="Rango1_43"/>
    <protectedRange sqref="V1327:Z1327 AB1327:AC1327" name="Rango1_45"/>
    <protectedRange sqref="V1328:Z1328 AB1328:AC1328" name="Rango1_46"/>
    <protectedRange sqref="V1324:Z1324 AB1324:AC1324" name="Rango1_47"/>
    <protectedRange sqref="V1325:Z1325 AB1325:AC1325" name="Rango1_48"/>
    <protectedRange sqref="V1330:Z1330 AB1330:AC1330" name="Rango1_50"/>
    <protectedRange sqref="V1332:Z1332 AB1332:AC1332" name="Rango1_51"/>
    <protectedRange sqref="V1326:Z1326 AB1326:AC1326" name="Rango1_52"/>
    <protectedRange sqref="V1331:Z1331 AB1331:AC1331" name="Rango1_53"/>
    <protectedRange sqref="V1333:Z1333 AB1333:AC1333" name="Rango1_54"/>
    <protectedRange sqref="V1334:Z1334 AB1334:AC1334" name="Rango1_55"/>
    <protectedRange sqref="V1335:Z1335 AB1335:AC1335" name="Rango1_56"/>
    <protectedRange sqref="V1336:Z1336 AB1336:AC1336" name="Rango1_57"/>
    <protectedRange sqref="V1337:Z1339 AB1337:AC1339" name="Rango1_58"/>
    <protectedRange sqref="V1340:Z1342 AB1340:AC1342" name="Rango1_59"/>
    <protectedRange sqref="V1343:Z1344 AB1343:AC1344" name="Rango1_60"/>
    <protectedRange sqref="V1345:Z1347 V1349:Z1349 AB1345:AC1347 AB1349:AC1349" name="Rango1_61"/>
    <protectedRange sqref="V1348:Z1348 AB1348:AC1348" name="Rango1_62"/>
    <protectedRange sqref="V1354:Z1354 AB1354:AC1354" name="Rango1_8"/>
    <protectedRange sqref="A1372:A1374 V1375:Z1396 N1375:N1396 A1375:B1396 J1375:L1396 G1372:G1396 AB1375:AD1396" name="Rango1_44"/>
    <protectedRange algorithmName="SHA-512" hashValue="49/yl+GTMlRN3FloWoyBL3IsXrYzEo95h5eEgXs/T6SxYAwuSo+Ndqxkist3BnknjOR8ERS4BgA76v7mpDBZcA==" saltValue="JvzRIA9SAjvsZX2GnV6n2A==" spinCount="100000" sqref="C1372:C1391" name="Rango7_8_1"/>
    <protectedRange sqref="C1372:C1391" name="Diligenciar_5_2"/>
    <protectedRange algorithmName="SHA-512" hashValue="49/yl+GTMlRN3FloWoyBL3IsXrYzEo95h5eEgXs/T6SxYAwuSo+Ndqxkist3BnknjOR8ERS4BgA76v7mpDBZcA==" saltValue="JvzRIA9SAjvsZX2GnV6n2A==" spinCount="100000" sqref="D1372:D1393" name="Rango7_12_1"/>
    <protectedRange sqref="D1372:D1393" name="Diligenciar_9_1"/>
    <protectedRange algorithmName="SHA-512" hashValue="49/yl+GTMlRN3FloWoyBL3IsXrYzEo95h5eEgXs/T6SxYAwuSo+Ndqxkist3BnknjOR8ERS4BgA76v7mpDBZcA==" saltValue="JvzRIA9SAjvsZX2GnV6n2A==" spinCount="100000" sqref="E1372:E1391" name="Rango7_13_1"/>
    <protectedRange sqref="E1372:E1391" name="Diligenciar_10_1"/>
    <protectedRange algorithmName="SHA-512" hashValue="49/yl+GTMlRN3FloWoyBL3IsXrYzEo95h5eEgXs/T6SxYAwuSo+Ndqxkist3BnknjOR8ERS4BgA76v7mpDBZcA==" saltValue="JvzRIA9SAjvsZX2GnV6n2A==" spinCount="100000" sqref="F1372:F1386" name="Rango7_16_1"/>
    <protectedRange sqref="F1372:F1386" name="Diligenciar_13_1"/>
    <protectedRange algorithmName="SHA-512" hashValue="49/yl+GTMlRN3FloWoyBL3IsXrYzEo95h5eEgXs/T6SxYAwuSo+Ndqxkist3BnknjOR8ERS4BgA76v7mpDBZcA==" saltValue="JvzRIA9SAjvsZX2GnV6n2A==" spinCount="100000" sqref="H1372:H1391" name="Rango7_23_1"/>
    <protectedRange algorithmName="SHA-512" hashValue="49/yl+GTMlRN3FloWoyBL3IsXrYzEo95h5eEgXs/T6SxYAwuSo+Ndqxkist3BnknjOR8ERS4BgA76v7mpDBZcA==" saltValue="JvzRIA9SAjvsZX2GnV6n2A==" spinCount="100000" sqref="I1372:I1391" name="Rango7_24_1"/>
    <protectedRange algorithmName="SHA-512" hashValue="49/yl+GTMlRN3FloWoyBL3IsXrYzEo95h5eEgXs/T6SxYAwuSo+Ndqxkist3BnknjOR8ERS4BgA76v7mpDBZcA==" saltValue="JvzRIA9SAjvsZX2GnV6n2A==" spinCount="100000" sqref="M1372:M1391" name="Rango7_29_1"/>
    <protectedRange algorithmName="SHA-512" hashValue="49/yl+GTMlRN3FloWoyBL3IsXrYzEo95h5eEgXs/T6SxYAwuSo+Ndqxkist3BnknjOR8ERS4BgA76v7mpDBZcA==" saltValue="JvzRIA9SAjvsZX2GnV6n2A==" spinCount="100000" sqref="O1372:O1386" name="Rango7_32_1"/>
    <protectedRange sqref="O1372:O1386" name="Diligenciar_24_1"/>
    <protectedRange algorithmName="SHA-512" hashValue="49/yl+GTMlRN3FloWoyBL3IsXrYzEo95h5eEgXs/T6SxYAwuSo+Ndqxkist3BnknjOR8ERS4BgA76v7mpDBZcA==" saltValue="JvzRIA9SAjvsZX2GnV6n2A==" spinCount="100000" sqref="Q1394:S1396 Q1392:U1393 P1372:U1391" name="Rango7_36_1"/>
    <protectedRange sqref="Q1392:T1393 Q1394:S1396 P1372:T1391" name="Diligenciar_28_1"/>
    <protectedRange algorithmName="SHA-512" hashValue="49/yl+GTMlRN3FloWoyBL3IsXrYzEo95h5eEgXs/T6SxYAwuSo+Ndqxkist3BnknjOR8ERS4BgA76v7mpDBZcA==" saltValue="JvzRIA9SAjvsZX2GnV6n2A==" spinCount="100000" sqref="AF1392:AF1396 AE1372:AG1391" name="Rango7_37_1"/>
    <protectedRange sqref="AF1392:AF1396 AF1372:AG1391" name="Diligenciar_29_1"/>
    <protectedRange sqref="B1412:F1412 AB1412 H1412:O1412 AD1412:AE1412 Q1412 T1412:Z1412 C1419:F1420 AB1419:AB1420 V1419:Z1420 AD1419:AE1420 Q1419:Q1420 H1419:K1420 T1419:T1420" name="Rango1_63"/>
    <protectedRange sqref="T1409:T1411 P1402:R1404 P1407:R1407 P1408 R1408 P1405:Q1406 T1402:T1407 C1401:K1403 C1404:J1404 G1412 P1412 P1409:R1411 R1419:R1420 G1419:G1420 P1419:P1420 C1421:K1422 C1405:K1411" name="Rango1_2_4"/>
    <protectedRange sqref="S1402:S1404 Z1402:Z1405 S1407:S1412 W1402:Y1408 Z1408 X1409:Y1409 W1410:Y1411" name="Diligenciar_3_1_3"/>
    <protectedRange sqref="A1401:A1412 A1421:A1422" name="Rango1_5_2"/>
    <protectedRange algorithmName="SHA-512" hashValue="49/yl+GTMlRN3FloWoyBL3IsXrYzEo95h5eEgXs/T6SxYAwuSo+Ndqxkist3BnknjOR8ERS4BgA76v7mpDBZcA==" saltValue="JvzRIA9SAjvsZX2GnV6n2A==" spinCount="100000" sqref="AG1419:AG1420 AG1402:AG1412" name="Rango7_1_1_3"/>
    <protectedRange sqref="AG1419:AG1420 AG1402:AG1412" name="Diligenciar_4_2_4"/>
    <protectedRange sqref="AD1402:AD1404 AB1402 R1405:S1406 P1401:Z1401 AE1402 P1421:Z1422 AB1401:AG1401 AB1421:AG1422" name="Rango1_1_3"/>
    <protectedRange sqref="K1404 C1397:Z1400 A1397:A1400 AC1419:AC1420 AC1403:AC1412 L1401:O1411 L1417:O1422 AB1397:AG1400" name="Rango1_3_5"/>
    <protectedRange sqref="Q1408 T1408" name="Rango1_4_2"/>
    <protectedRange sqref="U1408" name="Rango1_6_2"/>
    <protectedRange sqref="B1397:B1411 B1421:B1422" name="Rango1_10_5"/>
    <protectedRange sqref="U1402 U1404" name="Rango1_12_2"/>
    <protectedRange sqref="R1412" name="Rango1_8_2"/>
    <protectedRange sqref="AC1417:AC1418 S1417:S1420 AB1414:AG1416 C1414:Z1416 A1414:A1416" name="Rango1_3_1_3"/>
    <protectedRange sqref="B1414:B1416" name="Rango1_10_1_3"/>
    <protectedRange sqref="C1417:F1418 H1417:K1418" name="Rango1_2_1_3"/>
    <protectedRange sqref="W1417:Y1418" name="Diligenciar_3_1_1_2"/>
    <protectedRange algorithmName="SHA-512" hashValue="49/yl+GTMlRN3FloWoyBL3IsXrYzEo95h5eEgXs/T6SxYAwuSo+Ndqxkist3BnknjOR8ERS4BgA76v7mpDBZcA==" saltValue="JvzRIA9SAjvsZX2GnV6n2A==" spinCount="100000" sqref="AG1417:AG1418" name="Rango7_1_1_1_2"/>
    <protectedRange sqref="AG1417:AG1418" name="Diligenciar_4_2_1_1"/>
    <protectedRange sqref="G1417:G1418 A1417:A1420" name="Rango1_3_2_2"/>
    <protectedRange sqref="B1417:B1420" name="Rango1_10_2_2"/>
    <protectedRange sqref="P1417:R1418 T1417:U1418" name="Rango1_13_1_1"/>
    <protectedRange sqref="AB1413 V1413:Z1413 C1413:F1413 H1413:O1413 AD1413:AE1413 Q1413 T1413" name="Rango1_7_4"/>
    <protectedRange sqref="G1413 P1413 R1413" name="Rango1_2_2_3"/>
    <protectedRange sqref="S1413" name="Diligenciar_3_1_2_1"/>
    <protectedRange sqref="A1413" name="Rango1_5_1_2"/>
    <protectedRange algorithmName="SHA-512" hashValue="49/yl+GTMlRN3FloWoyBL3IsXrYzEo95h5eEgXs/T6SxYAwuSo+Ndqxkist3BnknjOR8ERS4BgA76v7mpDBZcA==" saltValue="JvzRIA9SAjvsZX2GnV6n2A==" spinCount="100000" sqref="AG1413" name="Rango7_1_1_2_1"/>
    <protectedRange sqref="AG1413" name="Diligenciar_4_2_2_1"/>
    <protectedRange sqref="AC1413" name="Rango1_3_3_1"/>
    <protectedRange sqref="B1413" name="Rango1_10_3_2"/>
    <protectedRange algorithmName="SHA-512" hashValue="49/yl+GTMlRN3FloWoyBL3IsXrYzEo95h5eEgXs/T6SxYAwuSo+Ndqxkist3BnknjOR8ERS4BgA76v7mpDBZcA==" saltValue="JvzRIA9SAjvsZX2GnV6n2A==" spinCount="100000" sqref="S1423:S1426 D1423:K1426 AE1423:AG1426 AF1427:AG1427 G1427 J1427:K1427 D1427 S1428:S1430 AE1428:AG1430 M1423:M1430 D1428:K1430" name="Rango7_4"/>
    <protectedRange sqref="A1423:A1426 D1423:G1426 AF1423:AG1426 W1423:X1423 W1425:Y1426 W1427:Z1427 AE1427:AG1427 A1427:G1427 W1428:X1429 Z1428:Z1429 A1428:A1430 D1428:G1430 AF1428:AG1430 P1423:T1430 J1423:K1430 Z1423:Z1424 W1424 W1430:Y1430 AB1428" name="Diligenciar_9"/>
    <protectedRange sqref="C1423:C1426 C1428:C1430" name="Diligenciar_2_5"/>
    <protectedRange sqref="B1423:B1426 B1428:B1430" name="Diligenciar_3_3"/>
    <protectedRange sqref="L1423:L1430" name="Diligenciar_4_1"/>
    <protectedRange sqref="N1423:N1430" name="Diligenciar_5_3"/>
    <protectedRange sqref="O1423:O1430" name="Diligenciar_6_2"/>
    <protectedRange sqref="AD1427" name="Diligenciar_7_1"/>
    <protectedRange sqref="B1431:Z1431 H1432:Z1434 G1432:G1435 B1432:F1434 D1435:D1439" name="Rango1_3_1"/>
    <protectedRange sqref="B1446:D1446 F1446:Z1446" name="Rango1_1_2"/>
    <protectedRange sqref="V1448:Z1448 B1448:L1448 B1449 G1449 N1448:T1448 G1451:G1454 S1453" name="Rango1_2_2"/>
    <protectedRange sqref="G1450" name="Rango1_2_1_1"/>
    <protectedRange sqref="AB1431:AF1431 AB1432:AE1434 AF1448:AF1449 AF1451:AF1454 AF1432:AF1446" name="Rango1_5_1"/>
    <protectedRange sqref="AB1446:AE1446" name="Rango1_1_4"/>
    <protectedRange sqref="AB1448:AE1448" name="Rango1_2_4_1"/>
    <protectedRange sqref="AF1450" name="Rango1_3_2"/>
    <protectedRange sqref="AF1447:AG1447" name="Rango1_4_2_1"/>
    <protectedRange sqref="V1457:Z1457 H1457:I1457 AB1457" name="Rango1_5_4"/>
    <protectedRange sqref="C1457" name="Diligenciar_2_2_1_1"/>
    <protectedRange sqref="A1455:A1457" name="Rango1_6_6_1"/>
    <protectedRange sqref="B1455:B1456" name="Diligenciar_2_2_1_1_2_2_1"/>
    <protectedRange sqref="C1455:C1456" name="Diligenciar_2_1_5_1_2_1"/>
    <protectedRange sqref="K1455:K1457" name="Rango1_5_6_1"/>
    <protectedRange sqref="D1455:D1456" name="Diligenciar_12_1_4_2_2"/>
    <protectedRange sqref="H1455:J1456 J1457 L1455:O1457" name="Rango1_6_7_1"/>
    <protectedRange sqref="F1455:G1457" name="Rango1_8_4_1"/>
    <protectedRange sqref="AC1455:AD1457" name="Rango1_5_7_1"/>
    <protectedRange sqref="P1455:U1457" name="Rango1_2_10_1"/>
    <protectedRange sqref="AB1455:AB1456" name="Rango1_6_8_1"/>
    <protectedRange sqref="V1455:V1456 X1455:Z1456" name="Rango1_1_1_1_2_1"/>
    <protectedRange sqref="U1459:Z1459 V1458:Z1458 F1463:G1463 A1462:A1463 G1458:G1462 A1458:A1459 AF1458:AF1459 V1462:Z1463 J1458:K1463 M1458:M1463 AE1462:AF1463 AD1460:AD1463 AB1458:AD1459 AB1462:AC1463" name="Rango1_33"/>
    <protectedRange sqref="C1458:C1460" name="Diligenciar_6_1"/>
    <protectedRange sqref="B1459" name="Diligenciar_6_1_1"/>
    <protectedRange sqref="B1458" name="Diligenciar_2_4_1"/>
    <protectedRange sqref="E1458" name="Diligenciar_6_3"/>
    <protectedRange sqref="E1459" name="Diligenciar_2_4_3"/>
    <protectedRange sqref="AE1458:AE1459 L1458:L1463" name="Diligenciar_2_4_4"/>
    <protectedRange sqref="N1458:N1463" name="Diligenciar_2_4_5"/>
    <protectedRange sqref="R1459:R1463" name="Diligenciar_2_4_9"/>
    <protectedRange sqref="S1458:S1463" name="Diligenciar_2_4_10"/>
    <protectedRange sqref="T1459" name="Diligenciar_2_4_11"/>
    <protectedRange sqref="C1462:C1463" name="Diligenciar_2_1_2"/>
    <protectedRange sqref="E1462:E1463" name="Diligenciar_2_1_2_2"/>
    <protectedRange sqref="D1462:D1463" name="Diligenciar_6_2_1"/>
    <protectedRange sqref="T1462:T1463" name="Diligenciar_2_1_2_12"/>
    <protectedRange sqref="AG1459 AG1462:AG1463" name="Diligenciar_2_4_12"/>
    <protectedRange sqref="U1460:Z1460 A1460 G1460 AF1460 AB1460:AC1460" name="Rango1_1_1_2"/>
    <protectedRange sqref="B1460" name="Diligenciar_2_4_1_2_2"/>
    <protectedRange sqref="E1460" name="Diligenciar_2_4_3_2_2"/>
    <protectedRange sqref="AE1460" name="Diligenciar_2_4_4_2_2"/>
    <protectedRange sqref="T1460" name="Diligenciar_2_4_11_2_2"/>
    <protectedRange sqref="AG1460" name="Diligenciar_2_4_12_1_1_2"/>
    <protectedRange sqref="U1461:Z1461 A1461 G1461 AF1461 AB1461:AC1461" name="Rango1_2_2_1"/>
    <protectedRange sqref="C1461" name="Diligenciar_6_5_2"/>
    <protectedRange sqref="B1461" name="Diligenciar_2_4_1_1_1_2"/>
    <protectedRange sqref="E1461" name="Diligenciar_6_3_2_2"/>
    <protectedRange sqref="AE1461" name="Diligenciar_2_4_4_1_1_2"/>
    <protectedRange sqref="T1461" name="Diligenciar_2_4_11_1_1_2"/>
    <protectedRange sqref="AG1461" name="Diligenciar_2_4_12_2_2"/>
    <protectedRange sqref="AG1458" name="Diligenciar_2_4_12_2"/>
    <protectedRange sqref="G1466" name="Rango1_5_3"/>
    <protectedRange sqref="J1466:N1466 F1466" name="Rango1_6_1"/>
    <protectedRange sqref="V1466:Z1466 F1466 A1466 AB1466:AF1466" name="Rango1_3_2_1"/>
    <protectedRange sqref="P1466" name="Diligenciar_2_1_2_5_2_1"/>
    <protectedRange sqref="AG1466" name="Diligenciar_2_4_12_3_1"/>
    <protectedRange sqref="J1466 M1466" name="Diligenciar_5_1_1_14_2_1"/>
    <protectedRange sqref="V1464:Z1464 AB1464:AF1464" name="Rango1_9_1"/>
    <protectedRange sqref="AF1464 A1464 E1464:K1464 M1464:O1464 V1464:Z1464 AB1464:AD1464" name="Rango1_2_3"/>
    <protectedRange sqref="C1464" name="Diligenciar_2_5_6_2"/>
    <protectedRange sqref="D1464" name="Diligenciar_6_2_2_2"/>
    <protectedRange sqref="AG1464" name="Diligenciar_2_4_12_2_3"/>
    <protectedRange sqref="B1464" name="Diligenciar_3_1_2_2"/>
    <protectedRange sqref="P1464:R1464 P1481:R1481" name="Diligenciar_2_5_2_2_2"/>
    <protectedRange sqref="S1464 S1481" name="Diligenciar_2_5_3_2_2"/>
    <protectedRange sqref="T1464 T1481" name="Diligenciar_2_5_4_2_2"/>
    <protectedRange sqref="U1458" name="Rango1_1_5"/>
    <protectedRange sqref="U1471:Z1471 J1471:K1471 M1471 V1476:Z1476 AF1471 J1476:N1476 J1477:K1485 A1471:A1485 F1476:F1485 G1471:G1485 AB1471:AD1471 AB1476:AF1476" name="Rango1_2_5"/>
    <protectedRange sqref="E1471" name="Diligenciar_2_4_3_2"/>
    <protectedRange sqref="AE1471 L1471" name="Diligenciar_2_4_4_2"/>
    <protectedRange sqref="N1471" name="Diligenciar_2_4_5_2"/>
    <protectedRange sqref="E1476" name="Diligenciar_2_1_2_2_3"/>
    <protectedRange sqref="O1476" name="Diligenciar_2_1_2_3_3"/>
    <protectedRange sqref="P1476" name="Diligenciar_2_1_2_10_5"/>
    <protectedRange sqref="AG1471:AG1476 AG1481" name="Diligenciar_2_4_12_5"/>
    <protectedRange sqref="M1472:M1473 U1472:Z1473 J1472:K1473 AF1472:AF1475 AF1481 AB1472:AD1473" name="Rango1_1_1_2_2"/>
    <protectedRange sqref="E1472:E1475" name="Diligenciar_2_4_3_2_2_2"/>
    <protectedRange sqref="L1472:L1473 AE1472:AE1473" name="Diligenciar_2_4_4_2_2_2"/>
    <protectedRange sqref="N1472:N1473" name="Diligenciar_2_4_5_2_2_2"/>
    <protectedRange sqref="Q1472:Q1473" name="Diligenciar_2_4_8_2_2_2"/>
    <protectedRange sqref="S1472:S1473" name="Diligenciar_2_4_10_2_2_2"/>
    <protectedRange sqref="T1472:T1473" name="Diligenciar_2_4_11_2_2_2"/>
    <protectedRange sqref="M1474:M1475 U1474:Z1475 J1474:K1475 M1477:M1479 U1477:U1479 AB1474:AD1475" name="Rango1_2_2_2"/>
    <protectedRange sqref="B1474:B1475" name="Diligenciar_2_4_1_1_1_2_2"/>
    <protectedRange sqref="L1474:L1475 AE1474:AE1475 L1477:L1479" name="Diligenciar_2_4_4_1_1_2_2"/>
    <protectedRange sqref="N1474:N1475 N1477:N1479" name="Diligenciar_2_4_5_1_1_2_2"/>
    <protectedRange sqref="C1471" name="Diligenciar_6_5_2_1_1"/>
    <protectedRange sqref="B1471 B1477:B1479" name="Diligenciar_2_4_1_1_1_2_1_2"/>
    <protectedRange sqref="B1472:B1473" name="Rango1_5_2_1"/>
    <protectedRange sqref="R1476" name="Diligenciar_2_1_2_8_4_1"/>
    <protectedRange sqref="Q1476" name="Diligenciar_2_1_2_10_4_2"/>
    <protectedRange sqref="S1476" name="Diligenciar_2_1_2_11_4_1"/>
    <protectedRange sqref="T1476" name="Diligenciar_2_1_2_12_4_1"/>
    <protectedRange sqref="C1472:C1473" name="Diligenciar_2_1_2_4_1"/>
    <protectedRange sqref="W1467:Z1467 P1468:Q1468 A1467:E1467 J1467:T1467 E1468 Q1469:T1469 A1470 M1470 AC1470:AD1470 A1468:B1469 AB1467:AG1469 J1468:J1470 G1467:G1470 D1468:D1470" name="Diligenciar_5_1_1_13"/>
    <protectedRange sqref="M1465:N1465 G1465 J1465:K1465" name="Rango1_3_3"/>
    <protectedRange sqref="R1465" name="Diligenciar_2_1_2_8_2"/>
    <protectedRange sqref="S1465" name="Diligenciar_2_1_2_11_2"/>
    <protectedRange sqref="A1465 V1465:Z1465 AB1465:AD1465" name="Rango1_3_3_2"/>
    <protectedRange sqref="A1465 F1465 V1465:Z1465 AB1465:AD1465" name="Rango1_4_1"/>
    <protectedRange sqref="P1465" name="Diligenciar_2_1_2_5_3"/>
    <protectedRange sqref="Q1465" name="Diligenciar_2_1_2_10_3"/>
    <protectedRange sqref="T1465" name="Diligenciar_2_1_2_12_3"/>
    <protectedRange sqref="AE1465:AG1465 L1465" name="Diligenciar_2_1_1"/>
    <protectedRange sqref="H1488 A1486:Z1487 A1609:Z1641 H1490:H1581 A1488:G1581 I1488:Z1581 AB1486:AG1581 AB1609:AG1641" name="Rango1_49"/>
    <protectedRange sqref="A1588:Z1588 A1586:G1587 J1586:Z1587 J1589:Z1592 J1594:Z1599 I1593:Z1593 A1589:G1599 A1582:Z1585 A1600:Z1608 AB1582:AG1608" name="Rango1_1_6"/>
    <protectedRange sqref="H1592:I1592" name="Rango1_7_1_1"/>
    <protectedRange sqref="H1593" name="Rango1_7_1_1_1"/>
  </protectedRanges>
  <mergeCells count="13">
    <mergeCell ref="A8:O9"/>
    <mergeCell ref="P8:U8"/>
    <mergeCell ref="V8:AD10"/>
    <mergeCell ref="AE8:AG10"/>
    <mergeCell ref="P9:Q10"/>
    <mergeCell ref="R9:U10"/>
    <mergeCell ref="L10:O10"/>
    <mergeCell ref="A1:B6"/>
    <mergeCell ref="C1:AD6"/>
    <mergeCell ref="AE1:AG2"/>
    <mergeCell ref="AE3:AG4"/>
    <mergeCell ref="AE5:AG6"/>
    <mergeCell ref="A7:AG7"/>
  </mergeCells>
  <dataValidations count="141">
    <dataValidation allowBlank="1" showErrorMessage="1" errorTitle="Información incorrecta" error="Favor seleccione una de las opciones de la lista" promptTitle="Duración estimada" prompt="Seleccione con base en lo siguiente:_x000a_0 Días_x000a_1 Meses_x000a_2 Años" sqref="F11 F779:F780 F783 F785"/>
    <dataValidation allowBlank="1" showErrorMessage="1" errorTitle="Información incorrecta" error="Favor seleccione una opción de la lista" promptTitle="Modalidad de selección" prompt="Seleccione la modalidad de selección de acuerdo al instructivo de la Hoja &quot;Datos&quot;" sqref="G11 G779:G786"/>
    <dataValidation allowBlank="1" showErrorMessage="1" errorTitle="Información incorrecta" error="Favor seleccione una de las opciones de la lista" promptTitle="Fuente de recursos" prompt="Seleccione con base en lo siguiente:_x000a_0 Recursos propios_x000a_1 Presupuesto entidad nacional_x000a_2 Regalías_x000a_3 Recursos del crédito_x000a_4 SGP" sqref="H11 H779 H781:H786 I786"/>
    <dataValidation allowBlank="1" showInputMessage="1" showErrorMessage="1" errorTitle="Información incorrecta" error="Favor seleccione el mes de la lista" sqref="C11 Y727 E720:E728 C779:C781 E813:E826 E886 E897:E901 E1107:E1113 E978:E981 E941 E903:E916 E965:E974 E983 E1127:E1131 E1081:E1105 E921:E927 E989:E1013 E1276 E1372:E1391 E1423:E1430 E1471:E1476 E1458:E1463 E1467:E1468"/>
    <dataValidation allowBlank="1" showErrorMessage="1" errorTitle="Información incorrecta" error="Seleccione una opción de la lista" promptTitle="Vigencias futuras" prompt="Seleccione SI o NO según el caso" sqref="K11 K779:K786"/>
    <dataValidation allowBlank="1" showErrorMessage="1" errorTitle="Información incorrecta" error="Favor seleccione el mes de la lista" prompt="_x000a_" sqref="D11 D779 D781"/>
    <dataValidation allowBlank="1" showErrorMessage="1" errorTitle="Dato ingresado incorrecto" error="Ingrese el número correcto" promptTitle="Duración estimada contrato" prompt="Ingrese cantidad estimada de días, meses, años del contrato" sqref="E11 E779 E781"/>
    <dataValidation allowBlank="1" showInputMessage="1" showErrorMessage="1" promptTitle="N° Necesidad en SAP" prompt="Es el número que arroja SAP al matricular el PAA" sqref="V37 W12:W81 W83 W138 Q128 Q175:Q176 W140:W146 Q155 W188:W195 W197 W200:W203 Q196 W110:W136 W177:W186 W148:W174 W205:W241 W243:W567 W573:W576 W569:W571 W596:W612 W578:W594 W614:W682 W684:W707 W711:W726 W728:W730 W732:W745 W747:W778 W780 W792:W794 W787:W790 Y811 W807:W812 W796:W805 W814:W815 W820:W917 W978:W980 W958:W965 W983 W1017:W1025 W1027:W1028 W1031:W1038 W989:W1013 W1107:W1113 W1120 W1122 W1127:W1132 W921:W927 W941:W955 W968:W974 W1040:W1105 W1134:W1138 W1115:W1116 W1276 V1278:V1281 W1278:W1279 W1282:W1363 W1365:W1408 W1410:W1454 W1457:W1467 W1471:W1476 W1486:W1641"/>
    <dataValidation allowBlank="1" showErrorMessage="1" promptTitle="Funciones del super e interven" prompt="Escriba las funciones que realiza la supervisión y/o interventoría separadas por , _x000a_Técnica_x000a_Jurídica_x000a_Administrativa_x000a_Contable y/o financiera_x000a_Coordinación" sqref="AG12:AG81 AG87:AG154 AB175:AB176 AF177 AB155 AB196 AG197:AG719 AG178:AG195 AG156:AG174 AG729:AG778 AG780 AG787:AG805 AG807:AG884 AG888:AG896 AG902 AG1139:AG1275 AG1372:AG1391 AG1397:AG1454 AD1455:AD1457 AG1486:AG1641"/>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8">
      <formula1>$E$370:$E$374</formula1>
    </dataValidation>
    <dataValidation allowBlank="1" showInputMessage="1" showErrorMessage="1" promptTitle="Número de radicado" prompt="Ingrese el número del radicado resolución y/o carta de aceptación para los de mínima cuantía" sqref="X18 Y19:Y48 Y12:Y17 Z75 Y53:Y124 S128 Y131:Y136 S175:S176 Z141 Y140:Y146 S155 Y188:Y195 Y197 Y148:Y154 Y200:Y498 S196 Y126:Y129 Y177:Y186 Y168:Y174 Y156:Y166 Y501:Y505 Y509:Y653 Y655:Y726 Y728:Y730 Y732:Y778 Y780 Y807:Y810 Y787:Y805 Y822 Y815 Y824:Y917 W956:W957 Y958:Y966 W1106 Y920:Y955 Y968:Y974 Y977:Y1105 Y1107:Y1138 Y1278:Y1422 Z1401:Z1405 Z1408 Z1419:Z1422 Z1412:Z1413 Y1430:Y1467 Y1425:Y1427 Y1471:Y1476 Y1486:Y1641"/>
    <dataValidation type="date" operator="greaterThanOrEqual" allowBlank="1" showInputMessage="1" showErrorMessage="1" errorTitle="Información incorrecta" error="Ingrese la fecha posterior al 1 enero 2016" promptTitle="Fecha de aprobación" prompt="Ingrese la fecha de aprobación del Estudio Previo en Comité o Consejo de Gobierno" sqref="X12:X17 X19:X48 X53:X73 X75:X136 X138 R128 R175:R176 X140:X146 R155 X188:X195 X197 X148:X154 X200:X241 R196 X177:X186 X156:X174 X243:X248 X250:X498 X503:X504 X509:X726 X728:X730 X732:X778 X780 X787:X794 X807:X812 X796:X805 X814:X917 X920 D928:D943 V956:V957 X997:X1001 X1003 X1005:X1009 D1014:D1015 X1011:X1015 X958:X966 X928:X955 X981:X995 D1108 D1110:D1113 X1107:X1113 X1022:X1037 D961:D964 D905:D917 D1081:D1105 X968:X977 X1039:X1105 D1127 D919 D945:D946 D949:D959 D1138 D1134:D1136 X1115:X1138 X1276 X1278:X1401 X1412:X1416 X1419:X1422 X1431:X1458 X1472:X1476 X1460:X1466 X1486:X1641">
      <formula1>36526</formula1>
    </dataValidation>
    <dataValidation type="list" allowBlank="1" showInputMessage="1" showErrorMessage="1" errorTitle="Error" error="Favor seleccione el estado del contrato de acuerdo a la lista" promptTitle="Estado del Contrato" prompt="Inserte el estado del Contrato" sqref="AC18 AC20:AC48 AC14 AC53:AC106 AC108:AC109 AC138 X175:X176 AC1486:AC1641 AC128 AC182 AC188 AC148 AC159 AC153 AC161:AC162 AC168:AC169 AC164:AC166 AC196 AC198:AC216 AC177 AC172:AC174 AC243:AC498 AC503:AC504 AC509:AC536 AC538:AC715 AC721 AC729:AC730 AC732:AC805 AC807 AC811:AC812 AC814:AC955 AC958:AC966 AC968:AC1276 AC1278:AC1371 AC1375:AC1395 AC1401 AC1421:AC1422 AC1431:AC1433 AC1446 AC1448 AC1455:AC1463 AC1471:AC1476">
      <formula1>EstadoContrato</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44:AF48 AF1414:AF1416">
      <formula1>$F$357:$F$361</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40">
      <formula1>$F$353:$F$357</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41:AF43">
      <formula1>$F$346:$F$350</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39">
      <formula1>$F$348:$F$352</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37">
      <formula1>$F$350:$F$354</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26:AF36 AF12:AF15">
      <formula1>$F$377:$F$381</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22 AF19:AF20">
      <formula1>#REF!</formula1>
    </dataValidation>
    <dataValidation type="list" allowBlank="1" showInputMessage="1" showErrorMessage="1" errorTitle="Información incorrecta" error="Favor seleccione una opción de la lista" promptTitle="Modalidad de selección" prompt="Seleccione la modalidad de selección del contratista" sqref="F13 F20:F26 F37:F49 H179:I179 F131:F137 F139:F152 F110:F129 F154:F160 F189:F198 F162:F187 F201:F508 F520 F518 F532:F536 F522:F524 F538:F715 Z727 F720:F778 F781 F784 F807 F787:F804 F810:F1015 F1081:F1138 F1278:F1371 F1397:F1412 F1414:F1422 F1431:F1434 F1455:F1466 F1471:F1641">
      <formula1>MODSELECCION</formula1>
    </dataValidation>
    <dataValidation allowBlank="1" showInputMessage="1" showErrorMessage="1" promptTitle="Fuente de recursos" prompt="Ingrese la(s) fuente(s) de financiación, separelas por &quot;-&quot;" sqref="G12:G26 G37:G52 G499:G537 G1471:G1485 G720:G728 G807:G811 G787:G805 G827:G983 AD996:AD1013 G985:G1138 G1278:G1371 G1397:G1422 G1446 G1448:G1466"/>
    <dataValidation type="list" allowBlank="1" showInputMessage="1" showErrorMessage="1" sqref="P18 P12 P37:P46 P49:P80 P91 P129:P136 P110:P127 P138:P154 P197:P200 P177:P195 P156:P174 P202:P204 P208:P730 R242:R245 R247 R759 R761 R749 P732 R746 P735:P786 P791:P792 P810 P796:P798 P816 P818:P819 P903:P966 P968:P975 P977:P1277 R1402:R1404 R1419:R1420 R1407:R1411 R1422 R1413 P1419:P1422 P1397:P1413 P1431:P1463 P1471 P1486:P1641">
      <formula1>PROGRAMAS</formula1>
    </dataValidation>
    <dataValidation type="list" allowBlank="1" showInputMessage="1" showErrorMessage="1" promptTitle="Dependencia" prompt="Seleccione la dependencia" sqref="A12:A26 A1471:A1641 U727 A787:A811 A827:A966 A968:A1013 A1016:A1396 A1431:A1466 A37:A778">
      <formula1>DEPENDENCIA</formula1>
    </dataValidation>
    <dataValidation allowBlank="1" showInputMessage="1" showErrorMessage="1" errorTitle="Información incorrecta" error="Favor seleccione el mes de la lista" promptTitle="Fecha" prompt="Ingrese la cantidad y la unidad &quot;5 meses&quot;" sqref="E12:E15 E45:E104 E106 E110:E539 E575 E572:E573 E618:E621 E554:E556 E563:E569 E668 E608 E623:E641 E546:E549 E610:E615 E542 E579:E595 E577 E655:E660 E643:E653 E597:E606 E675:E719 E729:E778 E780 E807:E811 E787:E805 E1016:E1080 E985:E988 E1397:E1422 E1447:E1454 E1431:E1445 E1464 E1486:E1641"/>
    <dataValidation allowBlank="1" showInputMessage="1" showErrorMessage="1" promptTitle="UNSPSC" prompt="Escriba el código o códigos que aplican según la clasificación en la  hoja: DATOS o en la página web: www.colombiacompra.gov.co" sqref="B12:B14 B27 B37:B82 B180 B131:B133 B138 B135:B136 B129 B125 B182:B196 B141:B166 B198:B494 B168:B178 B496:B500 B503:B504 B507 B509:B537 C547 B589:B593 B635:B636 B581:B582 B584:B587 B611:B619 B596:B597 B541:B542 B703 B695:B701 B680 B705:B706 B621:B627 B632:B633 B539 B559:B571 B663:B674 B713:B714 B629:B630 B640:B649 B545:B549 B708:B711 B692:B693 B574:B579 B651:B661 B551:B557 B599:B609 B729:B757 B759:B778 B784 B807:B811 B787:B805 B883:B884 B1016:B1080 B1372:B1387 B1390:B1422 B1431:B1454 B1472:B1473 B1486:B1641"/>
    <dataValidation type="decimal" operator="greaterThanOrEqual" allowBlank="1" showInputMessage="1" showErrorMessage="1" promptTitle="Valor" prompt="Digite el valor sin &quot;.&quot; y &quot;,&quot;" sqref="I14:I15 I20 H13:H14 H18:H23 H25:H26 H37:I37 H44:H68 I58 I82 H81:H83 H70:H79 I120 I117 I180 I123 I129:I130 I132 H134:I134 I136 I175 H135:H139 I190:I191 I182 H190:H194 H140:I140 I143:I147 I149:I150 H141:H150 I187 H159:I164 H200:I200 H196:I198 H110:H120 H123:H132 H152:H158 H180:H188 H172:H178 H165:H170 I209:I210 H222:I222 I217:I221 I202:I203 H201:H210 H212:H221 H211:I211 H224:I236 I212 I245 I247 H242:H359 I242:I243 I485:I486 H361:H491 H499:H506 H508:H509 I509 I512:I528 H511:H527 H529:I536 I540:I541 I566 I568 I586 I588 I608 I620 I627:I628 I633 I653 I668 I670 I552:I553 H537:H623 H625:H719 H729:H741 I729:I778 H743:H778 H780:I780 H787 H808:H809 I887:I896 I827:I885 H827:H902 H1036:H1080 I1027:I1033 I1035:I1080 I1017 H1016:H1034 I1020:I1021 I1023:I1025 H1278:H1281 I1279:I1281 H1397:I1422 H1431:H1434 H1446:I1446 H1448:I1448 H1464:I1464 H1486:H1488 H1600:H1641 H1588 I1584:I1585 I1582 I1606 I1601 H1490:H1585">
      <formula1>0</formula1>
    </dataValidation>
    <dataValidation allowBlank="1" showInputMessage="1" showErrorMessage="1" promptTitle="PEP" prompt="Código PEP_x000a_Este código  permite relacionar el Plan de Adquisiciones con el informe de Ejecución Presupuestal de Hacienda y hacer un mejor análisis de la información." sqref="S20:S21 S17:S18 S12 S37:S79 S129:S136 S110:S127 S138:S154 S197:S505 S177:S195 S156:S174 S508:S755 S757:S778 S780 S897:S901 S1268:S1272 S1276 S1353:S1354 S1278:S1280 S1282 S1397:S1422 S1427 S1431:S1434 S1446 S1448 S1453 S1455:S1467 S1471:S1473 S1469 S1476 S1481 S1486:S1641"/>
    <dataValidation type="date" operator="greaterThanOrEqual" allowBlank="1" showInputMessage="1" showErrorMessage="1" errorTitle="Error en el ingreso" error="Ingrese la fecha con el formato DD/MM/AAAA" promptTitle="Fecha inicio proceso" prompt="Ingrese la fecha con el formato DD/MM/AAAA" sqref="D12:D26 D37:D103 D110:D129 D180:D539 D131:D178 H223:I223 D575 D610:D615 D618:D621 D554:D556 D572:D573 D668 D608 D623:D641 D546:D549 D563:D569 D542 D579:D595 D577 D655:D660 D597:D606 D643:D653 D675:D778 X727 D780 D787:D811 D1016:D1080 D1397:D1422 D1431:D1454 D1486:D1641">
      <formula1>42005</formula1>
    </dataValidation>
    <dataValidation type="whole" operator="greaterThanOrEqual" allowBlank="1" showInputMessage="1" showErrorMessage="1" promptTitle="Valor" prompt="Digite el valor sin &quot;.&quot; y &quot;,&quot;" sqref="I45:I48 I12:I13 I53:I57 I83 I70:I79 I81 I59:I68 H189 I135 I133 I128 I137:I139 I192:I194 I183:I186 I141:I142 I188:I189 I148 H199:I199 I181 I165:I170 I110:I114 I152:I158 I176:I178 I172:I174 I204:I208 I201 I213:I216 I244 I246 H360 I248:I484 I487:I508 H510:I510 I511 I537:I539 I567 I587 I619 I621:I626 I629:I632 I702:I710 I672:I700 I634:I652 I589:I607 I554:I565 I667 I542:I551 I669 I654:I663 I665 I569:I574 I576:I585 I609:I610 I612:I616 I712:I719 I787 I1278 I1447 I1454:I1456 I1450:I1452 I1431:I1442 I1444:I1445 H1456 I1607:I1641 I1588 H1592:I1593 I1583 I1600 I1602:I1605 I1486:I1581">
      <formula1>0</formula1>
    </dataValidation>
    <dataValidation allowBlank="1" showErrorMessage="1" errorTitle="Información incorrecta" error="Favor seleccione una de las opciones de la lista" promptTitle="Unidad de contratación" prompt="Seleccione la dependencia o secretaría responsable" sqref="N12:N21 N23:N80 N110:N778 M721 N783 N800 N787:N796 N808:N809 N798 N812:N920 N928:N966 N968:N1138 M1278:N1371 N1372:N1422 N1431:N1465 M1466 L1467:N1467 N1471:N1479 M1470 N1486:N1641"/>
    <dataValidation type="list" allowBlank="1" showInputMessage="1" showErrorMessage="1" errorTitle="Información incorrecta" error="Seleccione una opción de la lista" promptTitle="Vigencias futuras" prompt="Seleccione la opción del desplegable" sqref="J12:J26 J37:J97 J99:J730 H528 AD727 J732:J778 J807:J811 J787:J805 J827:J966 J968:J1138 J1278:J1422 J1431:J1465 J1471:J1641">
      <formula1>"SI,NO"</formula1>
    </dataValidation>
    <dataValidation allowBlank="1" showInputMessage="1" showErrorMessage="1" errorTitle="Información incorrecta" error="Favor seleccione el mes de la lista" promptTitle="Descripción" prompt="Digite el objeto contractual" sqref="P29:P31 C29:E31 F30:F31 G29:J31 AE28:AE31 R29:S31 U29:U31 C37 C13:C14 C44 C49:C79 C81 C86 C139:C143 C189:C196 C110:C120 C123:C137 C145:C160 C198 C163:C186 T201:U203 C202:C236 C246:C502 C242 O429 U429:V429 C506:C507 C509:C510 C512:C546 C616:C618 U677:U687 C583:C594 C548:C551 C554:C581 C596:C614 C620:C715 C729:C778 B806 F805 K805:N805 C791 C787:C788 C1486:C1639 AG806 C793:C795 C798:C810 C1045:C1080 C1409 Q1412:Q1413 T1419:T1420 Q1419:Q1420 T1413 T1412:U1412 C1412:C1422 C1397:C1407 C1431:C1454 C1641 E806:Z806 AB806:AE806"/>
    <dataValidation type="list" allowBlank="1" showInputMessage="1" showErrorMessage="1" errorTitle="Información incorrecta" error="Favor seleccione una opción de la lista" promptTitle="Modalidad de selección" prompt="Seleccione la modalidad de selección del contratista" sqref="F28:F29 F32:F36 F14:F19 F12 F525:F531 F521 F509:F517 F519 F537 F808:F809 F1016:F1080 F1435">
      <formula1>MODALIDAD</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23:AF25 AF21 AF38 AF16:AF17">
      <formula1>$F$352:$F$356</formula1>
    </dataValidation>
    <dataValidation type="list" allowBlank="1" showInputMessage="1" showErrorMessage="1" errorTitle="Información incorrecta" error="Favor seleccione una de las opciones de la lista" promptTitle="Vigencias futuras" prompt="Seleccione el estado de las vigencias futuras" sqref="K12:K31 I49 K34:K97 K99:K778 AE727 K807:K811 K787:K804 K827:K966 K968:K1138 K1278:K1396 K1401:K1403 K1405:K1413 K1419:K1422 K1431:K1465 K1471:K1641">
      <formula1>VIGENCIAS</formula1>
    </dataValidation>
    <dataValidation type="custom" allowBlank="1" showInputMessage="1" showErrorMessage="1" prompt="0%      Cuando no ha comenzado el proceso _x000a_33%    Cuando se tiene Estudios Previos aprobados según el Acta de Comité o de Consejo de Gobierno._x000a_66%    Si ya fue adjudicado_x000a_100%  Cuando el proceso se encuentre en ejecución y ya exista contrato." sqref="Y1106 U137 U128 U175:U176 U155 U196 Y956:Y957 AA12:AA1641">
      <formula1>""</formula1>
    </dataValidation>
    <dataValidation errorStyle="information" allowBlank="1" showErrorMessage="1" promptTitle="Nombre responsable" prompt="Es el lider gestor de contratación de cada Dependencia" sqref="O49 O53:O80 O110:O152 O179:O428 O169:O177 O154:O167 O430:O727 O729:O778 O800 O787:O792 O808:O809 O798 O812:O920 O928:O966 O968:O1138 O1372:O1374 O1376:O1386 O1397:O1422 O1431:O1464 O1467 O1471:O1479 O1486:O1641"/>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49:AF52 AF1447">
      <formula1>$F$317:$F$321</formula1>
    </dataValidation>
    <dataValidation type="date" operator="greaterThan" allowBlank="1" showInputMessage="1" showErrorMessage="1" errorTitle="Información incorrecta" error="Ingrese la fecha posterior al 1 enero 2016" promptTitle="Fecha de aprobación" prompt="Ingrese la fecha de aprobación del Estudio Previo en Comité o Consejo de Gobierno" sqref="X49 X499:X502 X505 X1402:X1411 X1417:X1418 X1423 X1425:X1430 X1467">
      <formula1>42370</formula1>
    </dataValidation>
    <dataValidation type="list" allowBlank="1" showInputMessage="1" showErrorMessage="1" errorTitle="Modalidad y causal" error="Seleccione la modalidad con la respectiva causal de selección de contratista" sqref="F53:F109 F199:F200 F188 F153 F138 F161">
      <formula1>MODSELECCION</formula1>
    </dataValidation>
    <dataValidation type="list" allowBlank="1" showInputMessage="1" showErrorMessage="1" promptTitle="Fuente de recursos" prompt="Ingrese la(s) fuente(s) de financiación, separelas por &quot;-&quot;" sqref="G53:G498 G538:G719 G729:G778 G1372:G1396 G1431:G1435 G1486:G1641">
      <formula1>FUENTE</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53:AF109">
      <formula1>$F$375:$F$379</formula1>
    </dataValidation>
    <dataValidation errorStyle="information" allowBlank="1" showInputMessage="1" showErrorMessage="1" sqref="P96:P97"/>
    <dataValidation type="textLength" allowBlank="1" showInputMessage="1" showErrorMessage="1" error="Ingrese el nombre de la actividad que no exceda los 40 carácteres" sqref="U86 U88 U84 T96:U97 I1356 U1278:U1371">
      <formula1>0</formula1>
      <formula2>40</formula2>
    </dataValidation>
    <dataValidation type="list" allowBlank="1" showInputMessage="1" showErrorMessage="1" sqref="R107">
      <formula1>XEM$561:XEM$607</formula1>
    </dataValidation>
    <dataValidation type="list" allowBlank="1" showInputMessage="1" showErrorMessage="1" sqref="S107">
      <formula1>XEL$561:XEL$607</formula1>
    </dataValidation>
    <dataValidation type="list" allowBlank="1" showInputMessage="1" showErrorMessage="1" sqref="R106">
      <formula1>XEM$564:XEM$610</formula1>
    </dataValidation>
    <dataValidation type="list" allowBlank="1" showInputMessage="1" showErrorMessage="1" sqref="S106">
      <formula1>XEL$564:XEL$610</formula1>
    </dataValidation>
    <dataValidation type="list" allowBlank="1" showInputMessage="1" showErrorMessage="1" sqref="S90">
      <formula1>XEK$579:XEK$609</formula1>
    </dataValidation>
    <dataValidation type="list" allowBlank="1" showInputMessage="1" showErrorMessage="1" sqref="R90 R92:R94">
      <formula1>XEL$579:XEL$609</formula1>
    </dataValidation>
    <dataValidation type="list" allowBlank="1" showInputMessage="1" showErrorMessage="1" sqref="R85">
      <formula1>XEL$591:XEL$621</formula1>
    </dataValidation>
    <dataValidation type="list" allowBlank="1" showInputMessage="1" showErrorMessage="1" errorTitle="Error" error="Inserte el estado del contrato" promptTitle="Estado del Contrato" prompt="Inserte el estado del Contrato" sqref="AC110:AC127 AC129:AC137 AC183:AC187 AC189:AC195 AC178:AC181 AC160 AC163 AC170:AC171 AC167 AC197 AC149:AC152 AC139:AC147 AC154:AC158 AC217:AC241 AC716:AC720 AC728 AC722:AC726 AC1396:AC1400 AC1403:AC1420 AC1434 AC1464:AC1466">
      <formula1>EstadoContrato</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9:AF154 AF156:AF174 AF110:AF127 AF141:AF144 AF129:AF139 AF178:AF195 AF197:AF200">
      <formula1>$F$378:$F$382</formula1>
    </dataValidation>
    <dataValidation type="date" operator="greaterThan" allowBlank="1" showInputMessage="1" showErrorMessage="1" errorTitle="Fecha no válida" error="Favor ingresar una fecha posterior al 01/01/2014" sqref="W175:W176 W196">
      <formula1>41640</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E177 AF902 AF827:AF896">
      <formula1>$F$385:$F$389</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28 AF140">
      <formula1>$F$380:$F$384</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5:AF148">
      <formula1>$F$379:$F$383</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201:AF241">
      <formula1>$F$356:$F$360</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242:AF247 AF499:AF508">
      <formula1>$F$323:$F$327</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248:AF498">
      <formula1>$F$579:$F$583</formula1>
    </dataValidation>
    <dataValidation type="decimal" operator="greaterThanOrEqual" allowBlank="1" showInputMessage="1" showErrorMessage="1" sqref="H492:H498 AB727:AC727 H720:I728 H788:I788 I815:I819 H813:H826 I897:I901 H1372:H1391 H1423:I1430 H1435 H1472:I1476 H1458:I1458 H1467:I1467 H1460:I1463">
      <formula1>0</formula1>
    </dataValidation>
    <dataValidation allowBlank="1" showErrorMessage="1" errorTitle="Información incorrecta" error="Favor seleccione el mes de la lista" promptTitle="Fecha estimada inicio" prompt="Ingrese el mes estimado de inicio de proceso_x000a_1 Enero     7 Julio_x000a_2 Febrero  8 Agosto_x000a_3 Marzo     9 Septiembre_x000a_4 Abril       10 Octubre_x000a_5 Mayo     11 Noviembre_x000a_6 Junio     12 Diciembre" sqref="C505 C721 U826 C825:C826 T822 C813:C814 T825 T815 C816:C819 C886 C897:C902 C1372:C1391 C1427 AD1427 C1467 C1461:C1462 C1464"/>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509:AF536 AF1582:AF1608">
      <formula1>$F$344:$F$348</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537:AF719">
      <formula1>$F$499:$F$503</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728 AF720:AF726 AF1417:AF1418">
      <formula1>$F$328:$F$332</formula1>
    </dataValidation>
    <dataValidation allowBlank="1" showInputMessage="1" showErrorMessage="1" promptTitle="Funciones del super e interven" prompt="Escriba las funciones que realiza la supervisión y/o interventoría separadas por , _x000a_Técnica_x000a_Jurídica_x000a_Administrativa_x000a_Contable y/o financiera_x000a_Coordinación" sqref="AG728 AG720:AG726 AG885:AG887 AG897:AG901 AG903:AG1138 AG1368:AG1371 AG1278:AG1364 AG1471:AG1476 AD1467:AD1470 AG1458:AG1469 AG1481"/>
    <dataValidation allowBlank="1" showErrorMessage="1" errorTitle="Información incorrecta" error="Favor seleccione una de las opciones de la lista" promptTitle="Vigencias futuras" prompt="Seleccione con base en lo siguiente:_x000a_0 NA_x000a_1 No solicitadas_x000a_2 Solicitadas_x000a_3 Aprobadas" sqref="L721"/>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730:AF778 AF780">
      <formula1>$F$365:$F$369</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729">
      <formula1>$F$362:$F$366</formula1>
    </dataValidation>
    <dataValidation operator="greaterThanOrEqual" allowBlank="1" showInputMessage="1" showErrorMessage="1" promptTitle="Valor" prompt="Digite el valor sin &quot;.&quot; y &quot;,&quot;" sqref="I808:I809"/>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808:AF809">
      <formula1>$F$2519:$F$2523</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810:AF811 AF787:AF807">
      <formula1>#REF!</formula1>
    </dataValidation>
    <dataValidation type="list" allowBlank="1" showErrorMessage="1" errorTitle="Información incorrecta" error="Seleccione una opción de la lista" promptTitle="Vigencias futuras" prompt="Seleccione SI o NO según el caso" sqref="J813:J826 J1276 J1423:J1430 J1466:J1470">
      <formula1>"SI,NO"</formula1>
    </dataValidation>
    <dataValidation type="whole" operator="greaterThanOrEqual" allowBlank="1" showInputMessage="1" showErrorMessage="1" sqref="I813:I814 I820:I826 D813:D826 D897:D904 D965:D967 D983 D1106:D1107 D1109 D989:D1013 D921:D927 D944 D947:D948 D960 D1128:D1133 D1137 D1114:D1126 I1372:I1391 D1372:D1393 D1423:D1430 D1455:D1456 D1458:D1464 D1467:D1485">
      <formula1>0</formula1>
    </dataValidation>
    <dataValidation type="list" allowBlank="1" showErrorMessage="1" errorTitle="Información incorrecta" error="Favor seleccione una de las opciones de la lista" promptTitle="Vigencias futuras" prompt="Seleccione con base en lo siguiente:_x000a_0 NA_x000a_1 No solicitadas_x000a_2 Solicitadas_x000a_3 Aprobadas" sqref="K816:K819">
      <formula1>#REF!</formula1>
    </dataValidation>
    <dataValidation errorStyle="information" allowBlank="1" showInputMessage="1" showErrorMessage="1" promptTitle="Nombre responsable" prompt="Es el lider gestor de contratación de cada Dependencia" sqref="S812 S826 S822 L1423:L1430"/>
    <dataValidation allowBlank="1" showErrorMessage="1" promptTitle="PEP" prompt="Código PEP_x000a_Este código  permite relacionar el Plan de Adquisiciones con el informe de Ejecución Presupuestal de Hacienda y hacer un mejor análisis de la información." sqref="S823:S825 S813:S821 S827:S896 S902:S966 S968:S975 S977:S1138 S1372:S1396 S1423:S1426 S1428:S1430 S1435"/>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897:AF901">
      <formula1>$F$468:$F$472</formula1>
    </dataValidation>
    <dataValidation type="list" allowBlank="1" showInputMessage="1" showErrorMessage="1" sqref="Q798:R798">
      <formula1>OFFSET(V$549,MATCH(R$5,U$549:U$1143,0) - 1, 0, COUNTIF(U$549:U$1143, R$5), 1)</formula1>
    </dataValidation>
    <dataValidation type="list" allowBlank="1" showInputMessage="1" showErrorMessage="1" sqref="R792 Q791">
      <formula1>OFFSET(V$544,MATCH(R$5,U$544:U$1138,0) - 1, 0, COUNTIF(U$544:U$1138, R$5), 1)</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138">
      <formula1>$F$578:$F$582</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983">
      <formula1>$F$439:$F$443</formula1>
    </dataValidation>
    <dataValidation type="decimal" allowBlank="1" showInputMessage="1" showErrorMessage="1" sqref="I997">
      <formula1>0</formula1>
      <formula2>9999999999999990000</formula2>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135:AF1137 AD956:AD957 AF1016:AF1044 AF1122 AF950:AF962">
      <formula1>$F$582:$F$586</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984:AF1015 AF903:AF949 AF1045:AF1121 AF963:AF982 AF1123:AF1134 AF1276">
      <formula1>TIPOSUPER</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139:AF1275">
      <formula1>$F$203:$F$207</formula1>
    </dataValidation>
    <dataValidation type="list" allowBlank="1" showErrorMessage="1" errorTitle="Información incorrecta" error="Favor seleccione una opción de la lista" sqref="F1139:F1275">
      <formula1>#REF!</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368:AF1371 AF1278:AF1364">
      <formula1>$AI$2:$AI$5</formula1>
    </dataValidation>
    <dataValidation allowBlank="1" showInputMessage="1" showErrorMessage="1" promptTitle="Ubicación" prompt="Verificar opciones en la hoja &quot;Datos&quot;" sqref="R1353:R1354 R1282"/>
    <dataValidation type="list" allowBlank="1" showInputMessage="1" showErrorMessage="1" sqref="P1372:P1391">
      <formula1>$AH$8:$AH$131</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372:AF1396">
      <formula1>$AH$2:$AH$5</formula1>
    </dataValidation>
    <dataValidation type="list" allowBlank="1" showInputMessage="1" showErrorMessage="1" sqref="A816:A818">
      <formula1>#REF!</formula1>
    </dataValidation>
    <dataValidation type="list" allowBlank="1" showInputMessage="1" showErrorMessage="1" sqref="A821:A824 A812:A813 A815">
      <formula1>#REF!</formula1>
    </dataValidation>
    <dataValidation type="list" allowBlank="1" showInputMessage="1" showErrorMessage="1" sqref="A825:A826 A814 A819:A820">
      <formula1>#REF!</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13">
      <formula1>$F$324:$F$328</formula1>
    </dataValidation>
    <dataValidation type="list" allowBlank="1" showInputMessage="1" showErrorMessage="1" errorTitle="Información incorrecta" error="Favor seleccione una opción de la lista" promptTitle="Modalidad de selección" prompt="Seleccione la modalidad de selección del contratista" sqref="F1413">
      <formula1>copia</formula1>
    </dataValidation>
    <dataValidation type="list" allowBlank="1" showInputMessage="1" showErrorMessage="1" errorTitle="Información incorrecta" error="Favor seleccione una de las opciones de la lista" promptTitle="Vigencias futuras" prompt="Seleccione el estado de las vigencias futuras" sqref="K1417:K1418">
      <formula1>enejecucion</formula1>
    </dataValidation>
    <dataValidation type="list" allowBlank="1" showInputMessage="1" showErrorMessage="1" sqref="R1414 R1416:R1418 P1414:P1418">
      <formula1>anexo3</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19:AF1420 AF1402:AF1412">
      <formula1>$F$329:$F$333</formula1>
    </dataValidation>
    <dataValidation type="list" allowBlank="1" showInputMessage="1" showErrorMessage="1" errorTitle="Información incorrecta" error="Favor seleccione una de las opciones de la lista" promptTitle="Vigencias futuras" prompt="Seleccione el estado de las vigencias futuras" sqref="K1404 K1397:K1400 K1414:K1416">
      <formula1>gobernacion</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397:AF1400">
      <formula1>$F$358:$F$362</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01 AF1421:AF1422">
      <formula1>$F$338:$F$342</formula1>
    </dataValidation>
    <dataValidation type="list" allowBlank="1" showInputMessage="1" showErrorMessage="1" promptTitle="Dependencia" prompt="Seleccione la dependencia" sqref="A1421:A1422 A1401:A1413">
      <formula1>MUJERES</formula1>
    </dataValidation>
    <dataValidation type="list" allowBlank="1" showInputMessage="1" showErrorMessage="1" promptTitle="Dependencia" prompt="Seleccione la dependencia" sqref="A1397:A1400 A1414:A1420">
      <formula1>secretaira</formula1>
    </dataValidation>
    <dataValidation type="list" allowBlank="1" showErrorMessage="1" errorTitle="Información incorrecta" error="Favor seleccione una de las opciones de la lista" promptTitle="Vigencias futuras" prompt="Seleccione con base en lo siguiente:_x000a_0 NA_x000a_1 No solicitadas_x000a_2 Solicitadas_x000a_3 Aprobadas" sqref="K1423:K1430">
      <formula1>#REF!</formula1>
    </dataValidation>
    <dataValidation allowBlank="1" showInputMessage="1" showErrorMessage="1" prompt="0%      Cuando no ha comenzado el proceso _x000a_33%    Cuando se tiene Estudios Previos aprobados según el Acta de Comité o de Consejo de Gobierno._x000a_66%    Si ya fue adjudicado_x000a_100%  Cuando el proceso se encuentre en ejecución y ya exista contrato." sqref="AD1428:AD1430 AD1423:AD1426 AB1423:AB1427 AC1423:AC1430 AB1429:AB1430"/>
    <dataValidation type="list" allowBlank="1" showInputMessage="1" showErrorMessage="1" sqref="A1423:A1430">
      <formula1>$AI$2:$AI$18</formula1>
    </dataValidation>
    <dataValidation type="list" allowBlank="1" showInputMessage="1" showErrorMessage="1" sqref="P1423:P1430">
      <formula1>$AM$8:$AM$128</formula1>
    </dataValidation>
    <dataValidation type="list" allowBlank="1" showErrorMessage="1" errorTitle="Información incorrecta" error="Favor seleccione una opción de la lista" sqref="F1423:F1430">
      <formula1>$AK$9:$AK$19</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23:AF1430">
      <formula1>$AM$2:$AM$5</formula1>
    </dataValidation>
    <dataValidation type="list" allowBlank="1" showErrorMessage="1" errorTitle="Información incorrecta" error="Favor seleccione una de las opciones de la lista" promptTitle="Fuente de recursos" prompt="Seleccione con base en lo siguiente:_x000a_0 Recursos propios_x000a_1 Presupuesto entidad nacional_x000a_2 Regalías_x000a_3 Recursos del crédito_x000a_4 SGP" sqref="G1423:G1430">
      <formula1>$AK$2:$AK$5</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48:AF1454 AF1431:AF1446">
      <formula1>$F$297:$F$301</formula1>
    </dataValidation>
    <dataValidation type="list" allowBlank="1" showInputMessage="1" showErrorMessage="1" errorTitle="Información incorrecta" error="Favor seleccione una opción de la lista" promptTitle="Modalidad de selección" prompt="Seleccione la modalidad de selección del contratista" sqref="F1446">
      <formula1>l</formula1>
    </dataValidation>
    <dataValidation type="list" allowBlank="1" showInputMessage="1" showErrorMessage="1" errorTitle="Información incorrecta" error="Favor seleccione una opción de la lista" promptTitle="Modalidad de selección" prompt="Seleccione la modalidad de selección del contratista" sqref="F1448">
      <formula1>ll</formula1>
    </dataValidation>
    <dataValidation type="list" allowBlank="1" showInputMessage="1" showErrorMessage="1" sqref="P825 P814:P815 P820:P823">
      <formula1>#REF!</formula1>
    </dataValidation>
    <dataValidation type="list" allowBlank="1" showErrorMessage="1" errorTitle="Información incorrecta" error="Favor seleccione una de las opciones de la lista" promptTitle="Fuente de recursos" prompt="Seleccione con base en lo siguiente:_x000a_0 Recursos propios_x000a_1 Presupuesto entidad nacional_x000a_2 Regalías_x000a_3 Recursos del crédito_x000a_4 SGP" sqref="G813:G826">
      <formula1>#REF!</formula1>
    </dataValidation>
    <dataValidation type="list" allowBlank="1" showInputMessage="1" showErrorMessage="1" sqref="P824 P826 P812:P813 P817">
      <formula1>#REF!</formula1>
    </dataValidation>
    <dataValidation type="list" allowBlank="1" showErrorMessage="1" errorTitle="Información incorrecta" error="Favor seleccione una de las opciones de la lista" promptTitle="Vigencias futuras" prompt="Seleccione con base en lo siguiente:_x000a_0 NA_x000a_1 No solicitadas_x000a_2 Solicitadas_x000a_3 Aprobadas" sqref="K822 K813:K815 K820 K824:K826">
      <formula1>#REF!</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821 AF823">
      <formula1>#REF!</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822 AF812:AF820 AF824:AF826">
      <formula1>#REF!</formula1>
    </dataValidation>
    <dataValidation type="list" allowBlank="1" showInputMessage="1" showErrorMessage="1" sqref="P897:P901">
      <formula1>#REF!</formula1>
    </dataValidation>
    <dataValidation type="list" allowBlank="1" showInputMessage="1" showErrorMessage="1" sqref="P886">
      <formula1>#REF!</formula1>
    </dataValidation>
    <dataValidation type="list" allowBlank="1" showInputMessage="1" showErrorMessage="1" sqref="P827:P883 P902 P887:P896">
      <formula1>#REF!</formula1>
    </dataValidation>
    <dataValidation type="list" allowBlank="1" showErrorMessage="1" errorTitle="Información incorrecta" error="Favor seleccione una de las opciones de la lista" promptTitle="Vigencias futuras" prompt="Seleccione con base en lo siguiente:_x000a_0 NA_x000a_1 No solicitadas_x000a_2 Solicitadas_x000a_3 Aprobadas" sqref="K1276">
      <formula1>#REF!</formula1>
    </dataValidation>
    <dataValidation type="list" allowBlank="1" showErrorMessage="1" errorTitle="Información incorrecta" error="Favor seleccione una opción de la lista" sqref="F1276">
      <formula1>#REF!</formula1>
    </dataValidation>
    <dataValidation type="list" allowBlank="1" showErrorMessage="1" errorTitle="Información incorrecta" error="Favor seleccione una de las opciones de la lista" promptTitle="Fuente de recursos" prompt="Seleccione con base en lo siguiente:_x000a_0 Recursos propios_x000a_1 Presupuesto entidad nacional_x000a_2 Regalías_x000a_3 Recursos del crédito_x000a_4 SGP" sqref="G1139:G1276">
      <formula1>#REF!</formula1>
    </dataValidation>
    <dataValidation type="list" allowBlank="1" showErrorMessage="1" errorTitle="Información incorrecta" error="Favor seleccione una opción de la lista" sqref="F1372:F1386">
      <formula1>#REF!</formula1>
    </dataValidation>
    <dataValidation type="list" allowBlank="1" showInputMessage="1" showErrorMessage="1" sqref="P1467:P1468">
      <formula1>$AS$6:$AS$50</formula1>
    </dataValidation>
    <dataValidation type="list" allowBlank="1" showInputMessage="1" showErrorMessage="1" sqref="A1467:A1470">
      <formula1>$AO$2:$AO$5</formula1>
    </dataValidation>
    <dataValidation type="list" allowBlank="1" showErrorMessage="1" errorTitle="Información incorrecta" error="Favor seleccione una de las opciones de la lista" promptTitle="Fuente de recursos" prompt="Seleccione con base en lo siguiente:_x000a_0 Recursos propios_x000a_1 Presupuesto entidad nacional_x000a_2 Regalías_x000a_3 Recursos del crédito_x000a_4 SGP" sqref="G1467:G1470">
      <formula1>$AQ$2:$AQ$5</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65">
      <formula1>$AS$2:$AS$6</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67:AF1469 AC1467:AC1470">
      <formula1>$AS$2:$AS$5</formula1>
    </dataValidation>
    <dataValidation type="list" allowBlank="1" showErrorMessage="1" errorTitle="Información incorrecta" error="Favor seleccione una de las opciones de la lista" promptTitle="Vigencias futuras" prompt="Seleccione con base en lo siguiente:_x000a_0 NA_x000a_1 No solicitadas_x000a_2 Solicitadas_x000a_3 Aprobadas" sqref="K1467">
      <formula1>#REF!</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64">
      <formula1>$F$294:$F$298</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61">
      <formula1>$F$302:$F$306</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66">
      <formula1>$F$300:$F$304</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71:AF1476 AF1481">
      <formula1>$F$260:$F$264</formula1>
    </dataValidation>
    <dataValidation type="list" allowBlank="1" showInputMessage="1" showErrorMessage="1" sqref="P1465:P1466">
      <formula1>#REF!</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458:AF1460 AF1462:AF1463">
      <formula1>$F$304:$F$308</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609:AF1641 AF1486:AF1581">
      <formula1>$F$473:$F$477</formula1>
    </dataValidation>
  </dataValidations>
  <hyperlinks>
    <hyperlink ref="O22" r:id="rId1"/>
    <hyperlink ref="O14" r:id="rId2"/>
    <hyperlink ref="O13" r:id="rId3"/>
    <hyperlink ref="O12" r:id="rId4"/>
    <hyperlink ref="O16" r:id="rId5"/>
    <hyperlink ref="O17" r:id="rId6"/>
    <hyperlink ref="O18" r:id="rId7"/>
    <hyperlink ref="O19" r:id="rId8"/>
    <hyperlink ref="O20" r:id="rId9"/>
    <hyperlink ref="O21" r:id="rId10"/>
    <hyperlink ref="O23" r:id="rId11"/>
    <hyperlink ref="O24" r:id="rId12"/>
    <hyperlink ref="O25" r:id="rId13"/>
    <hyperlink ref="O27" r:id="rId14"/>
    <hyperlink ref="O28" r:id="rId15"/>
    <hyperlink ref="O29" r:id="rId16"/>
    <hyperlink ref="O30" r:id="rId17"/>
    <hyperlink ref="O31" r:id="rId18"/>
    <hyperlink ref="O32" r:id="rId19"/>
    <hyperlink ref="O33" r:id="rId20"/>
    <hyperlink ref="O34" r:id="rId21"/>
    <hyperlink ref="O35" r:id="rId22"/>
    <hyperlink ref="O36" r:id="rId23"/>
    <hyperlink ref="O37" r:id="rId24"/>
    <hyperlink ref="O38" r:id="rId25"/>
    <hyperlink ref="O39" r:id="rId26"/>
    <hyperlink ref="O40" r:id="rId27"/>
    <hyperlink ref="O41" r:id="rId28"/>
    <hyperlink ref="O15" r:id="rId29"/>
    <hyperlink ref="O44" r:id="rId30"/>
    <hyperlink ref="O42" r:id="rId31"/>
    <hyperlink ref="O45" r:id="rId32"/>
    <hyperlink ref="O26" r:id="rId33"/>
    <hyperlink ref="O43" r:id="rId34"/>
    <hyperlink ref="O46" r:id="rId35"/>
    <hyperlink ref="O47" r:id="rId36"/>
    <hyperlink ref="O48" r:id="rId37"/>
    <hyperlink ref="O49" r:id="rId38"/>
    <hyperlink ref="O51" r:id="rId39"/>
    <hyperlink ref="O52" r:id="rId40"/>
    <hyperlink ref="O53" r:id="rId41"/>
    <hyperlink ref="O54" r:id="rId42"/>
    <hyperlink ref="O55" r:id="rId43"/>
    <hyperlink ref="O56" r:id="rId44"/>
    <hyperlink ref="O57" r:id="rId45"/>
    <hyperlink ref="O59" r:id="rId46" display="angela.ortega@antioquia.gov.co"/>
    <hyperlink ref="O58" r:id="rId47"/>
    <hyperlink ref="O60" r:id="rId48" display="angela.ortega@antioquia.gov.co"/>
    <hyperlink ref="O61" r:id="rId49" display="angela.ortega@antioquia.gov.co"/>
    <hyperlink ref="O62" r:id="rId50" display="angela.ortega@antioquia.gov.co"/>
    <hyperlink ref="O63" r:id="rId51" display="angela.ortega@antioquia.gov.co"/>
    <hyperlink ref="O64" r:id="rId52" display="angela.ortega@antioquia.gov.co"/>
    <hyperlink ref="O65" r:id="rId53" display="angela.ortega@antioquia.gov.co"/>
    <hyperlink ref="O66" r:id="rId54"/>
    <hyperlink ref="O67" r:id="rId55"/>
    <hyperlink ref="O68" r:id="rId56"/>
    <hyperlink ref="O70" r:id="rId57"/>
    <hyperlink ref="O71" r:id="rId58"/>
    <hyperlink ref="O72" r:id="rId59"/>
    <hyperlink ref="O73" r:id="rId60"/>
    <hyperlink ref="O74" r:id="rId61"/>
    <hyperlink ref="O75" r:id="rId62"/>
    <hyperlink ref="O77" r:id="rId63"/>
    <hyperlink ref="O78" r:id="rId64"/>
    <hyperlink ref="O79" r:id="rId65"/>
    <hyperlink ref="O76" r:id="rId66"/>
    <hyperlink ref="O80" r:id="rId67"/>
    <hyperlink ref="O81" r:id="rId68"/>
    <hyperlink ref="O82" r:id="rId69"/>
    <hyperlink ref="O83" r:id="rId70"/>
    <hyperlink ref="O84" r:id="rId71"/>
    <hyperlink ref="O85" r:id="rId72"/>
    <hyperlink ref="O87" r:id="rId73"/>
    <hyperlink ref="O86" r:id="rId74"/>
    <hyperlink ref="O88" r:id="rId75"/>
    <hyperlink ref="O89" r:id="rId76"/>
    <hyperlink ref="O91" r:id="rId77"/>
    <hyperlink ref="O95" r:id="rId78"/>
    <hyperlink ref="O96" r:id="rId79"/>
    <hyperlink ref="O97" r:id="rId80"/>
    <hyperlink ref="O98" r:id="rId81"/>
    <hyperlink ref="O99" r:id="rId82"/>
    <hyperlink ref="O101" r:id="rId83"/>
    <hyperlink ref="O100" r:id="rId84"/>
    <hyperlink ref="O102" r:id="rId85"/>
    <hyperlink ref="O103" r:id="rId86"/>
    <hyperlink ref="O105" r:id="rId87"/>
    <hyperlink ref="O106" r:id="rId88"/>
    <hyperlink ref="O104" r:id="rId89"/>
    <hyperlink ref="O107" r:id="rId90"/>
    <hyperlink ref="O108" r:id="rId91"/>
    <hyperlink ref="O109" r:id="rId92"/>
    <hyperlink ref="O190" r:id="rId93"/>
    <hyperlink ref="O197" r:id="rId94"/>
    <hyperlink ref="O191" r:id="rId95"/>
    <hyperlink ref="O192" r:id="rId96"/>
    <hyperlink ref="O193" r:id="rId97"/>
    <hyperlink ref="O194" r:id="rId98"/>
    <hyperlink ref="O164" r:id="rId99"/>
    <hyperlink ref="O195" r:id="rId100"/>
    <hyperlink ref="O122" r:id="rId101"/>
    <hyperlink ref="O117" r:id="rId102"/>
    <hyperlink ref="O118" r:id="rId103"/>
    <hyperlink ref="O189" r:id="rId104"/>
    <hyperlink ref="O124" r:id="rId105"/>
    <hyperlink ref="O160" r:id="rId106"/>
    <hyperlink ref="O167" r:id="rId107"/>
    <hyperlink ref="O163" r:id="rId108"/>
    <hyperlink ref="O125" r:id="rId109"/>
    <hyperlink ref="O119" r:id="rId110"/>
    <hyperlink ref="O120" r:id="rId111"/>
    <hyperlink ref="V124" r:id="rId112" display="https://www.contratos.gov.co/consultas/detalleProceso.do?numConstancia=17-12-7387742"/>
    <hyperlink ref="V120" r:id="rId113" display="https://www.contratos.gov.co/consultas/detalleProceso.do?numConstancia=17-12-6959197"/>
    <hyperlink ref="V110" r:id="rId114" display="https://www.contratos.gov.co/consultas/detalleProceso.do?numConstancia=17-9-434994"/>
    <hyperlink ref="V111" r:id="rId115" display="https://www.contratos.gov.co/consultas/resultadoListadoProcesos.jsp"/>
    <hyperlink ref="V112" r:id="rId116" display="https://www.contratos.gov.co/consultas/detalleProceso.do?numConstancia=17-12-7087240"/>
    <hyperlink ref="V113" r:id="rId117" display="https://www.contratos.gov.co/consultas/detalleProceso.do?numConstancia=17-12-6962613"/>
    <hyperlink ref="V114" r:id="rId118" display="https://www.contratos.gov.co/consultas/detalleProceso.do?numConstancia=17-12-6962642"/>
    <hyperlink ref="O115" r:id="rId119"/>
    <hyperlink ref="V115" r:id="rId120" display="https://www.contratos.gov.co/consultas/detalleProceso.do?numConstancia=17-4-7373218"/>
    <hyperlink ref="V116" r:id="rId121" display="https://www.contratos.gov.co/consultas/detalleProceso.do?numConstancia=17-12-7087287"/>
    <hyperlink ref="V123" r:id="rId122" display="https://www.contratos.gov.co/consultas/detalleProceso.do?numConstancia=17-12-7280650"/>
    <hyperlink ref="V125" r:id="rId123" display="https://www.contratos.gov.co/consultas/detalleProceso.do?numConstancia=17-13-7410195"/>
    <hyperlink ref="V117" r:id="rId124"/>
    <hyperlink ref="V118" r:id="rId125" display="https://www.contratos.gov.co/consultas/detalleProceso.do?numConstancia=17-9-434317"/>
    <hyperlink ref="V121" r:id="rId126"/>
    <hyperlink ref="V130" r:id="rId127" display="https://www.contratos.gov.co/consultas/detalleProceso.do?numConstancia=18-12-7545589"/>
    <hyperlink ref="O161" r:id="rId128"/>
    <hyperlink ref="V122" r:id="rId129" display="https://www.contratos.gov.co/consultas/detalleProceso.do?numConstancia=17-9-435127"/>
    <hyperlink ref="O131" r:id="rId130"/>
    <hyperlink ref="O132" r:id="rId131"/>
    <hyperlink ref="O133" r:id="rId132"/>
    <hyperlink ref="O134" r:id="rId133"/>
    <hyperlink ref="V131" r:id="rId134"/>
    <hyperlink ref="V133" r:id="rId135" display="https://www.contratos.gov.co/consultas/detalleProceso.do?numConstancia=18-12-7545428"/>
    <hyperlink ref="V132" r:id="rId136" display="https://www.contratos.gov.co/consultas/detalleProceso.do?numConstancia=18-9-441075"/>
    <hyperlink ref="V134" r:id="rId137" display="8080"/>
    <hyperlink ref="V136" r:id="rId138" display="https://www.contratos.gov.co/consultas/detalleProceso.do?numConstancia=18-12-7606630"/>
    <hyperlink ref="V135" r:id="rId139" display="https://www.contratos.gov.co/consultas/detalleProceso.do?numConstancia=18-12-7606779"/>
    <hyperlink ref="V137" r:id="rId140" display="https://community.secop.gov.co/Public/Tendering/ContractNoticeManagement/Index?currentLanguage=es-CO&amp;Page=login&amp;Country=CO&amp;SkinName=CCE"/>
    <hyperlink ref="V139" r:id="rId141" display="https://www.contratos.gov.co/consultas/detalleProceso.do?numConstancia=18-12-7591035"/>
    <hyperlink ref="O141" r:id="rId142"/>
    <hyperlink ref="V141" r:id="rId143" display="https://www.contratos.gov.co/consultas/detalleProceso.do?numConstancia=18-11-7792352"/>
    <hyperlink ref="O142" r:id="rId144"/>
    <hyperlink ref="V142" r:id="rId145" display="https://community.secop.gov.co/Public/Tendering/ContractNoticeManagement/Index?currentLanguage=es-CO&amp;Page=login&amp;Country=CO&amp;SkinName=CCE"/>
    <hyperlink ref="O149" r:id="rId146"/>
    <hyperlink ref="O157" r:id="rId147"/>
    <hyperlink ref="O165" r:id="rId148"/>
    <hyperlink ref="O114" r:id="rId149"/>
    <hyperlink ref="O176" r:id="rId150"/>
    <hyperlink ref="V140" r:id="rId151" display="https://community.secop.gov.co/Public/Tendering/ContractNoticeManagement/Index?currentLanguage=es-CO&amp;Page=login&amp;Country=CO&amp;SkinName=CCE"/>
    <hyperlink ref="O151" r:id="rId152"/>
    <hyperlink ref="O183" r:id="rId153"/>
    <hyperlink ref="O184" r:id="rId154"/>
    <hyperlink ref="O185" r:id="rId155"/>
    <hyperlink ref="O186" r:id="rId156"/>
    <hyperlink ref="O187" r:id="rId157"/>
    <hyperlink ref="O159" r:id="rId158"/>
    <hyperlink ref="O156" r:id="rId159"/>
    <hyperlink ref="V127" r:id="rId160" display="https://www.contratos.gov.co/consultas/detalleProceso.do?numConstancia=17-1-178723"/>
    <hyperlink ref="V126" r:id="rId161" display="https://www.contratos.gov.co/consultas/detalleProceso.do?numConstancia=17-9-435099"/>
    <hyperlink ref="O143" r:id="rId162"/>
    <hyperlink ref="V143" r:id="rId163" tooltip="8082" display="https://www.contratos.gov.co/consultas/detalleProceso.do?numConstancia=18-11-7946455"/>
    <hyperlink ref="O144" r:id="rId164"/>
    <hyperlink ref="V144" r:id="rId165" display="https://community.secop.gov.co/Public/Tendering/OpportunityDetail/Index?noticeUID=CO1.NTC.389950&amp;isFromPublicArea=True&amp;isModal=False"/>
    <hyperlink ref="O146" r:id="rId166"/>
    <hyperlink ref="O147" r:id="rId167"/>
    <hyperlink ref="O150" r:id="rId168"/>
    <hyperlink ref="O170" r:id="rId169"/>
    <hyperlink ref="O171" r:id="rId170"/>
    <hyperlink ref="O158" r:id="rId171"/>
    <hyperlink ref="O154" r:id="rId172"/>
    <hyperlink ref="O162" r:id="rId173"/>
    <hyperlink ref="O198" r:id="rId174"/>
    <hyperlink ref="O199" r:id="rId175"/>
    <hyperlink ref="O200" r:id="rId176"/>
    <hyperlink ref="O201" r:id="rId177"/>
    <hyperlink ref="O202" r:id="rId178"/>
    <hyperlink ref="O204" r:id="rId179"/>
    <hyperlink ref="O205" r:id="rId180"/>
    <hyperlink ref="O206" r:id="rId181"/>
    <hyperlink ref="O207" r:id="rId182"/>
    <hyperlink ref="O208" r:id="rId183"/>
    <hyperlink ref="O209" r:id="rId184"/>
    <hyperlink ref="O210" r:id="rId185"/>
    <hyperlink ref="O226" r:id="rId186"/>
    <hyperlink ref="O227" r:id="rId187"/>
    <hyperlink ref="O228" r:id="rId188"/>
    <hyperlink ref="O229" r:id="rId189"/>
    <hyperlink ref="O230" r:id="rId190"/>
    <hyperlink ref="O203" r:id="rId191"/>
    <hyperlink ref="O231" r:id="rId192"/>
    <hyperlink ref="O232:O234" r:id="rId193" display="henry.carvajal@antioquia.gov.co"/>
    <hyperlink ref="O225" r:id="rId194"/>
    <hyperlink ref="O224" r:id="rId195"/>
    <hyperlink ref="O223" r:id="rId196"/>
    <hyperlink ref="O222" r:id="rId197"/>
    <hyperlink ref="O221" r:id="rId198"/>
    <hyperlink ref="O220" r:id="rId199"/>
    <hyperlink ref="O219" r:id="rId200"/>
    <hyperlink ref="O218" r:id="rId201"/>
    <hyperlink ref="O217" r:id="rId202"/>
    <hyperlink ref="O216" r:id="rId203"/>
    <hyperlink ref="O215" r:id="rId204"/>
    <hyperlink ref="O214" r:id="rId205"/>
    <hyperlink ref="O213" r:id="rId206"/>
    <hyperlink ref="O212" r:id="rId207"/>
    <hyperlink ref="O211" r:id="rId208"/>
    <hyperlink ref="O235" r:id="rId209"/>
    <hyperlink ref="O236" r:id="rId210"/>
    <hyperlink ref="O237" r:id="rId211"/>
    <hyperlink ref="O238" r:id="rId212"/>
    <hyperlink ref="O239" r:id="rId213"/>
    <hyperlink ref="O240" r:id="rId214"/>
    <hyperlink ref="O241" r:id="rId215"/>
    <hyperlink ref="O242" r:id="rId216"/>
    <hyperlink ref="O243" r:id="rId217"/>
    <hyperlink ref="O244" r:id="rId218"/>
    <hyperlink ref="O245" r:id="rId219"/>
    <hyperlink ref="O246" r:id="rId220"/>
    <hyperlink ref="O247" r:id="rId221"/>
    <hyperlink ref="O361" r:id="rId222"/>
    <hyperlink ref="O324" r:id="rId223"/>
    <hyperlink ref="O325" r:id="rId224"/>
    <hyperlink ref="O326" r:id="rId225"/>
    <hyperlink ref="O327" r:id="rId226"/>
    <hyperlink ref="O328" r:id="rId227"/>
    <hyperlink ref="O329" r:id="rId228"/>
    <hyperlink ref="O330" r:id="rId229"/>
    <hyperlink ref="O331" r:id="rId230"/>
    <hyperlink ref="O332" r:id="rId231"/>
    <hyperlink ref="O333" r:id="rId232"/>
    <hyperlink ref="O334" r:id="rId233"/>
    <hyperlink ref="O335" r:id="rId234"/>
    <hyperlink ref="O336" r:id="rId235"/>
    <hyperlink ref="O337" r:id="rId236"/>
    <hyperlink ref="O338" r:id="rId237"/>
    <hyperlink ref="O339" r:id="rId238"/>
    <hyperlink ref="O340" r:id="rId239"/>
    <hyperlink ref="O341" r:id="rId240"/>
    <hyperlink ref="O342" r:id="rId241"/>
    <hyperlink ref="O343" r:id="rId242"/>
    <hyperlink ref="O344" r:id="rId243"/>
    <hyperlink ref="O345" r:id="rId244"/>
    <hyperlink ref="O346" r:id="rId245"/>
    <hyperlink ref="O347" r:id="rId246"/>
    <hyperlink ref="O348" r:id="rId247"/>
    <hyperlink ref="O349" r:id="rId248"/>
    <hyperlink ref="O350" r:id="rId249"/>
    <hyperlink ref="O351" r:id="rId250"/>
    <hyperlink ref="O352" r:id="rId251"/>
    <hyperlink ref="O353" r:id="rId252"/>
    <hyperlink ref="O354" r:id="rId253"/>
    <hyperlink ref="O355" r:id="rId254"/>
    <hyperlink ref="O356" r:id="rId255"/>
    <hyperlink ref="O357" r:id="rId256"/>
    <hyperlink ref="O358" r:id="rId257"/>
    <hyperlink ref="O359" r:id="rId258"/>
    <hyperlink ref="O323" r:id="rId259"/>
    <hyperlink ref="O363" r:id="rId260"/>
    <hyperlink ref="O364" r:id="rId261"/>
    <hyperlink ref="O365" r:id="rId262"/>
    <hyperlink ref="O366" r:id="rId263"/>
    <hyperlink ref="O367" r:id="rId264"/>
    <hyperlink ref="O368" r:id="rId265"/>
    <hyperlink ref="O369" r:id="rId266"/>
    <hyperlink ref="O370" r:id="rId267"/>
    <hyperlink ref="O371" r:id="rId268"/>
    <hyperlink ref="O372" r:id="rId269"/>
    <hyperlink ref="O373" r:id="rId270"/>
    <hyperlink ref="O374" r:id="rId271"/>
    <hyperlink ref="O375" r:id="rId272"/>
    <hyperlink ref="O376" r:id="rId273"/>
    <hyperlink ref="O377" r:id="rId274"/>
    <hyperlink ref="O378" r:id="rId275"/>
    <hyperlink ref="O379" r:id="rId276"/>
    <hyperlink ref="O380" r:id="rId277"/>
    <hyperlink ref="O381" r:id="rId278"/>
    <hyperlink ref="O382" r:id="rId279"/>
    <hyperlink ref="O383" r:id="rId280"/>
    <hyperlink ref="O384" r:id="rId281"/>
    <hyperlink ref="O385" r:id="rId282"/>
    <hyperlink ref="O386" r:id="rId283"/>
    <hyperlink ref="O387" r:id="rId284"/>
    <hyperlink ref="O388" r:id="rId285"/>
    <hyperlink ref="O389" r:id="rId286"/>
    <hyperlink ref="O390" r:id="rId287"/>
    <hyperlink ref="O391" r:id="rId288"/>
    <hyperlink ref="O392" r:id="rId289"/>
    <hyperlink ref="O393" r:id="rId290"/>
    <hyperlink ref="O394" r:id="rId291"/>
    <hyperlink ref="O395" r:id="rId292"/>
    <hyperlink ref="O396" r:id="rId293"/>
    <hyperlink ref="O397" r:id="rId294"/>
    <hyperlink ref="O398" r:id="rId295"/>
    <hyperlink ref="O399" r:id="rId296"/>
    <hyperlink ref="O400" r:id="rId297"/>
    <hyperlink ref="O401" r:id="rId298"/>
    <hyperlink ref="O402" r:id="rId299"/>
    <hyperlink ref="O403" r:id="rId300"/>
    <hyperlink ref="O404" r:id="rId301"/>
    <hyperlink ref="O405" r:id="rId302"/>
    <hyperlink ref="O406" r:id="rId303"/>
    <hyperlink ref="O407" r:id="rId304"/>
    <hyperlink ref="O408" r:id="rId305"/>
    <hyperlink ref="O409" r:id="rId306"/>
    <hyperlink ref="O410" r:id="rId307"/>
    <hyperlink ref="O411" r:id="rId308"/>
    <hyperlink ref="O412" r:id="rId309"/>
    <hyperlink ref="O413" r:id="rId310"/>
    <hyperlink ref="O414" r:id="rId311"/>
    <hyperlink ref="O415" r:id="rId312"/>
    <hyperlink ref="O416" r:id="rId313"/>
    <hyperlink ref="O417" r:id="rId314"/>
    <hyperlink ref="O418" r:id="rId315"/>
    <hyperlink ref="O419" r:id="rId316"/>
    <hyperlink ref="O420" r:id="rId317"/>
    <hyperlink ref="O421" r:id="rId318"/>
    <hyperlink ref="O422" r:id="rId319"/>
    <hyperlink ref="O423" r:id="rId320"/>
    <hyperlink ref="O424" r:id="rId321"/>
    <hyperlink ref="O425" r:id="rId322"/>
    <hyperlink ref="O426" r:id="rId323"/>
    <hyperlink ref="O427" r:id="rId324"/>
    <hyperlink ref="O428" r:id="rId325"/>
    <hyperlink ref="O431" r:id="rId326"/>
    <hyperlink ref="O432" r:id="rId327"/>
    <hyperlink ref="O433" r:id="rId328"/>
    <hyperlink ref="O434" r:id="rId329"/>
    <hyperlink ref="O435" r:id="rId330"/>
    <hyperlink ref="O436" r:id="rId331"/>
    <hyperlink ref="O437" r:id="rId332"/>
    <hyperlink ref="O438" r:id="rId333"/>
    <hyperlink ref="O439" r:id="rId334"/>
    <hyperlink ref="O440" r:id="rId335"/>
    <hyperlink ref="O441" r:id="rId336"/>
    <hyperlink ref="O442" r:id="rId337"/>
    <hyperlink ref="O443" r:id="rId338"/>
    <hyperlink ref="O444" r:id="rId339"/>
    <hyperlink ref="O446" r:id="rId340"/>
    <hyperlink ref="O447" r:id="rId341"/>
    <hyperlink ref="O448" r:id="rId342"/>
    <hyperlink ref="O449" r:id="rId343"/>
    <hyperlink ref="O450" r:id="rId344"/>
    <hyperlink ref="O451" r:id="rId345"/>
    <hyperlink ref="O452" r:id="rId346"/>
    <hyperlink ref="O453" r:id="rId347"/>
    <hyperlink ref="O454" r:id="rId348"/>
    <hyperlink ref="O455" r:id="rId349"/>
    <hyperlink ref="O456" r:id="rId350"/>
    <hyperlink ref="O457" r:id="rId351"/>
    <hyperlink ref="O458" r:id="rId352"/>
    <hyperlink ref="O459" r:id="rId353"/>
    <hyperlink ref="O460" r:id="rId354"/>
    <hyperlink ref="O461" r:id="rId355"/>
    <hyperlink ref="O462" r:id="rId356"/>
    <hyperlink ref="O463" r:id="rId357"/>
    <hyperlink ref="O464" r:id="rId358"/>
    <hyperlink ref="O465" r:id="rId359"/>
    <hyperlink ref="O466" r:id="rId360"/>
    <hyperlink ref="O467" r:id="rId361"/>
    <hyperlink ref="O468" r:id="rId362"/>
    <hyperlink ref="O469" r:id="rId363"/>
    <hyperlink ref="O470" r:id="rId364"/>
    <hyperlink ref="O471" r:id="rId365"/>
    <hyperlink ref="O472" r:id="rId366"/>
    <hyperlink ref="O473" r:id="rId367"/>
    <hyperlink ref="O474" r:id="rId368"/>
    <hyperlink ref="O475" r:id="rId369"/>
    <hyperlink ref="O476" r:id="rId370"/>
    <hyperlink ref="O477" r:id="rId371"/>
    <hyperlink ref="O478" r:id="rId372"/>
    <hyperlink ref="O479" r:id="rId373"/>
    <hyperlink ref="O480" r:id="rId374"/>
    <hyperlink ref="O481" r:id="rId375"/>
    <hyperlink ref="O482" r:id="rId376"/>
    <hyperlink ref="O483" r:id="rId377"/>
    <hyperlink ref="O484" r:id="rId378"/>
    <hyperlink ref="O429" r:id="rId379"/>
    <hyperlink ref="O430" r:id="rId380"/>
    <hyperlink ref="O485" r:id="rId381"/>
    <hyperlink ref="O486" r:id="rId382"/>
    <hyperlink ref="O487" r:id="rId383"/>
    <hyperlink ref="O488" r:id="rId384"/>
    <hyperlink ref="O489" r:id="rId385"/>
    <hyperlink ref="O490" r:id="rId386"/>
    <hyperlink ref="O491" r:id="rId387"/>
    <hyperlink ref="O492" r:id="rId388"/>
    <hyperlink ref="O445" r:id="rId389"/>
    <hyperlink ref="V248" r:id="rId390" display="https://www.contratos.gov.co/consultas/detalleProceso.do?numConstancia=17-12-7047054"/>
    <hyperlink ref="V346" r:id="rId391" display="https://www.contratos.gov.co/consultas/detalleProceso.do?numConstancia=17-4-6386733"/>
    <hyperlink ref="O494" r:id="rId392"/>
    <hyperlink ref="O495" r:id="rId393"/>
    <hyperlink ref="O497" r:id="rId394"/>
    <hyperlink ref="O496" r:id="rId395"/>
    <hyperlink ref="O498" r:id="rId396"/>
    <hyperlink ref="O499" r:id="rId397"/>
    <hyperlink ref="O506" r:id="rId398"/>
    <hyperlink ref="O501" r:id="rId399"/>
    <hyperlink ref="O503" r:id="rId400"/>
    <hyperlink ref="O500" r:id="rId401"/>
    <hyperlink ref="O502" r:id="rId402"/>
    <hyperlink ref="O507" r:id="rId403"/>
    <hyperlink ref="O508" r:id="rId404"/>
    <hyperlink ref="O510" r:id="rId405"/>
    <hyperlink ref="O509" r:id="rId406"/>
    <hyperlink ref="O511" r:id="rId407"/>
    <hyperlink ref="V510" r:id="rId408" display="https://www.contratos.gov.co/consultas/detalleProceso.do?numConstancia=17-15-7471975"/>
    <hyperlink ref="O522" r:id="rId409"/>
    <hyperlink ref="V522" r:id="rId410" display="https://www.contratos.gov.co/consultas/detalleProceso.do?numConstancia=18-9-441092"/>
    <hyperlink ref="O524" r:id="rId411"/>
    <hyperlink ref="O518" r:id="rId412"/>
    <hyperlink ref="V524" r:id="rId413" display="https://www.contratos.gov.co/consultas/detalleProceso.do?numConstancia=18-9-445244"/>
    <hyperlink ref="O523" r:id="rId414"/>
    <hyperlink ref="V523" r:id="rId415" display="https://www.contratos.gov.co/consultas/detalleProceso.do?numConstancia=18-9-441092"/>
    <hyperlink ref="O528" r:id="rId416"/>
    <hyperlink ref="O529" r:id="rId417"/>
    <hyperlink ref="O530" r:id="rId418"/>
    <hyperlink ref="O531" r:id="rId419"/>
    <hyperlink ref="O533" r:id="rId420"/>
    <hyperlink ref="O534" r:id="rId421"/>
    <hyperlink ref="O535" r:id="rId422"/>
    <hyperlink ref="O536" r:id="rId423"/>
    <hyperlink ref="O564" r:id="rId424"/>
    <hyperlink ref="O565" r:id="rId425"/>
    <hyperlink ref="O566" r:id="rId426"/>
    <hyperlink ref="O537" r:id="rId427"/>
    <hyperlink ref="O567" r:id="rId428"/>
    <hyperlink ref="O538" r:id="rId429"/>
    <hyperlink ref="O539" r:id="rId430"/>
    <hyperlink ref="O568" r:id="rId431"/>
    <hyperlink ref="O569" r:id="rId432"/>
    <hyperlink ref="O570" r:id="rId433"/>
    <hyperlink ref="O571" r:id="rId434"/>
    <hyperlink ref="O572" r:id="rId435"/>
    <hyperlink ref="O540" r:id="rId436"/>
    <hyperlink ref="O541" r:id="rId437"/>
    <hyperlink ref="O574" r:id="rId438"/>
    <hyperlink ref="O575" r:id="rId439"/>
    <hyperlink ref="O576" r:id="rId440"/>
    <hyperlink ref="O542" r:id="rId441"/>
    <hyperlink ref="O543" r:id="rId442"/>
    <hyperlink ref="O544" r:id="rId443"/>
    <hyperlink ref="O545" r:id="rId444"/>
    <hyperlink ref="O546" r:id="rId445"/>
    <hyperlink ref="O547" r:id="rId446"/>
    <hyperlink ref="O577" r:id="rId447"/>
    <hyperlink ref="O579" r:id="rId448"/>
    <hyperlink ref="O580" r:id="rId449"/>
    <hyperlink ref="O581" r:id="rId450"/>
    <hyperlink ref="O582" r:id="rId451"/>
    <hyperlink ref="O583" r:id="rId452"/>
    <hyperlink ref="O584" r:id="rId453"/>
    <hyperlink ref="O548" r:id="rId454"/>
    <hyperlink ref="O549" r:id="rId455"/>
    <hyperlink ref="O585" r:id="rId456"/>
    <hyperlink ref="O586" r:id="rId457"/>
    <hyperlink ref="O587" r:id="rId458"/>
    <hyperlink ref="O588" r:id="rId459"/>
    <hyperlink ref="O589" r:id="rId460"/>
    <hyperlink ref="O550" r:id="rId461"/>
    <hyperlink ref="O590" r:id="rId462"/>
    <hyperlink ref="O591" r:id="rId463"/>
    <hyperlink ref="O592" r:id="rId464"/>
    <hyperlink ref="O593" r:id="rId465"/>
    <hyperlink ref="O594" r:id="rId466"/>
    <hyperlink ref="O595" r:id="rId467"/>
    <hyperlink ref="O596" r:id="rId468"/>
    <hyperlink ref="O597" r:id="rId469"/>
    <hyperlink ref="O598" r:id="rId470"/>
    <hyperlink ref="O599" r:id="rId471"/>
    <hyperlink ref="O600" r:id="rId472"/>
    <hyperlink ref="O601" r:id="rId473"/>
    <hyperlink ref="O602" r:id="rId474"/>
    <hyperlink ref="O603" r:id="rId475"/>
    <hyperlink ref="O604" r:id="rId476"/>
    <hyperlink ref="O606" r:id="rId477"/>
    <hyperlink ref="O607" r:id="rId478"/>
    <hyperlink ref="O608" r:id="rId479"/>
    <hyperlink ref="O609" r:id="rId480"/>
    <hyperlink ref="O610" r:id="rId481"/>
    <hyperlink ref="O611" r:id="rId482"/>
    <hyperlink ref="O612" r:id="rId483"/>
    <hyperlink ref="O613" r:id="rId484"/>
    <hyperlink ref="O614" r:id="rId485"/>
    <hyperlink ref="O615" r:id="rId486"/>
    <hyperlink ref="O616" r:id="rId487"/>
    <hyperlink ref="O617" r:id="rId488"/>
    <hyperlink ref="O618" r:id="rId489"/>
    <hyperlink ref="O619" r:id="rId490"/>
    <hyperlink ref="O620" r:id="rId491"/>
    <hyperlink ref="O621" r:id="rId492"/>
    <hyperlink ref="O622" r:id="rId493"/>
    <hyperlink ref="O623" r:id="rId494"/>
    <hyperlink ref="O624" r:id="rId495"/>
    <hyperlink ref="O625" r:id="rId496"/>
    <hyperlink ref="O626" r:id="rId497"/>
    <hyperlink ref="O627" r:id="rId498"/>
    <hyperlink ref="O628" r:id="rId499"/>
    <hyperlink ref="O629" r:id="rId500"/>
    <hyperlink ref="O630" r:id="rId501"/>
    <hyperlink ref="O631" r:id="rId502"/>
    <hyperlink ref="O632" r:id="rId503"/>
    <hyperlink ref="O633" r:id="rId504"/>
    <hyperlink ref="O634" r:id="rId505"/>
    <hyperlink ref="O635" r:id="rId506"/>
    <hyperlink ref="O636" r:id="rId507"/>
    <hyperlink ref="O637" r:id="rId508"/>
    <hyperlink ref="O640" r:id="rId509"/>
    <hyperlink ref="O641" r:id="rId510"/>
    <hyperlink ref="O642" r:id="rId511"/>
    <hyperlink ref="O643" r:id="rId512"/>
    <hyperlink ref="O644" r:id="rId513"/>
    <hyperlink ref="O645" r:id="rId514"/>
    <hyperlink ref="O646" r:id="rId515"/>
    <hyperlink ref="O647" r:id="rId516"/>
    <hyperlink ref="O648" r:id="rId517"/>
    <hyperlink ref="O649" r:id="rId518"/>
    <hyperlink ref="O650" r:id="rId519"/>
    <hyperlink ref="O651" r:id="rId520"/>
    <hyperlink ref="O652" r:id="rId521"/>
    <hyperlink ref="O653" r:id="rId522"/>
    <hyperlink ref="O654" r:id="rId523"/>
    <hyperlink ref="O655" r:id="rId524"/>
    <hyperlink ref="O658" r:id="rId525"/>
    <hyperlink ref="O661" r:id="rId526"/>
    <hyperlink ref="O662" r:id="rId527"/>
    <hyperlink ref="O663" r:id="rId528"/>
    <hyperlink ref="O664" r:id="rId529"/>
    <hyperlink ref="O666" r:id="rId530"/>
    <hyperlink ref="O667" r:id="rId531"/>
    <hyperlink ref="O668" r:id="rId532"/>
    <hyperlink ref="O669" r:id="rId533"/>
    <hyperlink ref="O670" r:id="rId534"/>
    <hyperlink ref="O672" r:id="rId535"/>
    <hyperlink ref="O673" r:id="rId536"/>
    <hyperlink ref="O551" r:id="rId537"/>
    <hyperlink ref="O554" r:id="rId538"/>
    <hyperlink ref="O555" r:id="rId539"/>
    <hyperlink ref="O556" r:id="rId540"/>
    <hyperlink ref="O557" r:id="rId541"/>
    <hyperlink ref="O558" r:id="rId542"/>
    <hyperlink ref="O559" r:id="rId543"/>
    <hyperlink ref="O560" r:id="rId544"/>
    <hyperlink ref="O561" r:id="rId545"/>
    <hyperlink ref="O562" r:id="rId546"/>
    <hyperlink ref="O674" r:id="rId547"/>
    <hyperlink ref="O563" r:id="rId548"/>
    <hyperlink ref="O678" r:id="rId549"/>
    <hyperlink ref="O679" r:id="rId550"/>
    <hyperlink ref="O680" r:id="rId551"/>
    <hyperlink ref="O681" r:id="rId552"/>
    <hyperlink ref="O682" r:id="rId553"/>
    <hyperlink ref="O683" r:id="rId554"/>
    <hyperlink ref="O684" r:id="rId555"/>
    <hyperlink ref="O685" r:id="rId556"/>
    <hyperlink ref="O686" r:id="rId557"/>
    <hyperlink ref="O687" r:id="rId558"/>
    <hyperlink ref="O689" r:id="rId559"/>
    <hyperlink ref="O690" r:id="rId560"/>
    <hyperlink ref="O691" r:id="rId561"/>
    <hyperlink ref="O692" r:id="rId562"/>
    <hyperlink ref="O693" r:id="rId563"/>
    <hyperlink ref="O694" r:id="rId564"/>
    <hyperlink ref="O695" r:id="rId565"/>
    <hyperlink ref="O696" r:id="rId566"/>
    <hyperlink ref="O697" r:id="rId567"/>
    <hyperlink ref="O698" r:id="rId568"/>
    <hyperlink ref="O699" r:id="rId569"/>
    <hyperlink ref="O700" r:id="rId570"/>
    <hyperlink ref="O701" r:id="rId571"/>
    <hyperlink ref="O702" r:id="rId572"/>
    <hyperlink ref="O703" r:id="rId573"/>
    <hyperlink ref="O704" r:id="rId574"/>
    <hyperlink ref="O705" r:id="rId575"/>
    <hyperlink ref="O706" r:id="rId576"/>
    <hyperlink ref="O707" r:id="rId577"/>
    <hyperlink ref="O708" r:id="rId578"/>
    <hyperlink ref="O709" r:id="rId579"/>
    <hyperlink ref="O710" r:id="rId580"/>
    <hyperlink ref="O711" r:id="rId581"/>
    <hyperlink ref="O712" r:id="rId582"/>
    <hyperlink ref="O714" r:id="rId583"/>
    <hyperlink ref="O715" r:id="rId584"/>
    <hyperlink ref="O675" r:id="rId585"/>
    <hyperlink ref="O665" r:id="rId586"/>
    <hyperlink ref="O573" r:id="rId587"/>
    <hyperlink ref="O671" r:id="rId588"/>
    <hyperlink ref="O688" r:id="rId589"/>
    <hyperlink ref="O713" r:id="rId590"/>
    <hyperlink ref="O605" r:id="rId591"/>
    <hyperlink ref="O578" r:id="rId592"/>
    <hyperlink ref="O657" r:id="rId593"/>
    <hyperlink ref="O656" r:id="rId594"/>
    <hyperlink ref="O552" r:id="rId595"/>
    <hyperlink ref="O659" r:id="rId596"/>
    <hyperlink ref="O660" r:id="rId597"/>
    <hyperlink ref="O638" r:id="rId598"/>
    <hyperlink ref="O639" r:id="rId599"/>
    <hyperlink ref="O716" r:id="rId600"/>
    <hyperlink ref="O553" r:id="rId601"/>
    <hyperlink ref="O676" r:id="rId602"/>
    <hyperlink ref="O717" r:id="rId603"/>
    <hyperlink ref="O718" r:id="rId604"/>
    <hyperlink ref="O719" r:id="rId605"/>
    <hyperlink ref="O721" r:id="rId606"/>
    <hyperlink ref="O723" r:id="rId607"/>
    <hyperlink ref="O720" r:id="rId608"/>
    <hyperlink ref="O725" r:id="rId609"/>
    <hyperlink ref="V720" r:id="rId610" display="https://www.contratos.gov.co/consultas/detalleProceso.do?numConstancia=17-12-6758861"/>
    <hyperlink ref="O722" r:id="rId611"/>
    <hyperlink ref="O727" r:id="rId612"/>
    <hyperlink ref="O726" r:id="rId613"/>
    <hyperlink ref="O724" r:id="rId614"/>
    <hyperlink ref="O733" r:id="rId615"/>
    <hyperlink ref="O753" r:id="rId616"/>
    <hyperlink ref="O757" r:id="rId617"/>
    <hyperlink ref="O760" r:id="rId618"/>
    <hyperlink ref="O761" r:id="rId619"/>
    <hyperlink ref="O746" r:id="rId620"/>
    <hyperlink ref="O756" r:id="rId621"/>
    <hyperlink ref="O736" r:id="rId622"/>
    <hyperlink ref="O737" r:id="rId623"/>
    <hyperlink ref="O739" r:id="rId624"/>
    <hyperlink ref="O745" r:id="rId625"/>
    <hyperlink ref="O747" r:id="rId626"/>
    <hyperlink ref="O752" r:id="rId627"/>
    <hyperlink ref="O758" r:id="rId628"/>
    <hyperlink ref="O762" r:id="rId629"/>
    <hyperlink ref="O765" r:id="rId630"/>
    <hyperlink ref="O767" r:id="rId631"/>
    <hyperlink ref="O749" r:id="rId632"/>
    <hyperlink ref="O764" r:id="rId633"/>
    <hyperlink ref="O770" r:id="rId634"/>
    <hyperlink ref="O759" r:id="rId635"/>
    <hyperlink ref="O741" r:id="rId636"/>
    <hyperlink ref="O742" r:id="rId637"/>
    <hyperlink ref="O743" r:id="rId638"/>
    <hyperlink ref="O744" r:id="rId639"/>
    <hyperlink ref="O763" r:id="rId640"/>
    <hyperlink ref="O766" r:id="rId641"/>
    <hyperlink ref="O750" r:id="rId642"/>
    <hyperlink ref="O768:O769" r:id="rId643" display="carlosalberto.marin@antioquia.gov.co"/>
    <hyperlink ref="O754:O755" r:id="rId644" display="carlos.vanegas@antioquia. Gov.co"/>
    <hyperlink ref="O734" r:id="rId645"/>
    <hyperlink ref="O738" r:id="rId646"/>
    <hyperlink ref="O740" r:id="rId647"/>
    <hyperlink ref="O751" r:id="rId648"/>
    <hyperlink ref="O771" r:id="rId649"/>
    <hyperlink ref="O772" r:id="rId650"/>
    <hyperlink ref="O729" r:id="rId651"/>
    <hyperlink ref="O730" r:id="rId652"/>
    <hyperlink ref="O732" r:id="rId653"/>
    <hyperlink ref="O731" r:id="rId654"/>
    <hyperlink ref="O748" r:id="rId655"/>
    <hyperlink ref="O773" r:id="rId656"/>
    <hyperlink ref="O775" r:id="rId657"/>
    <hyperlink ref="O797" r:id="rId658"/>
    <hyperlink ref="O795" r:id="rId659"/>
    <hyperlink ref="O801" r:id="rId660"/>
    <hyperlink ref="O800" r:id="rId661"/>
    <hyperlink ref="O802" r:id="rId662"/>
    <hyperlink ref="O803" r:id="rId663"/>
    <hyperlink ref="O804" r:id="rId664"/>
    <hyperlink ref="O810" r:id="rId665"/>
    <hyperlink ref="O788" r:id="rId666"/>
    <hyperlink ref="O811" r:id="rId667"/>
    <hyperlink ref="O790" r:id="rId668"/>
    <hyperlink ref="O791" r:id="rId669"/>
    <hyperlink ref="O807" r:id="rId670"/>
    <hyperlink ref="O806" r:id="rId671"/>
    <hyperlink ref="O805" r:id="rId672"/>
    <hyperlink ref="O792" r:id="rId673"/>
    <hyperlink ref="O787" r:id="rId674"/>
    <hyperlink ref="O789" r:id="rId675"/>
    <hyperlink ref="O796" r:id="rId676"/>
    <hyperlink ref="O793" r:id="rId677"/>
    <hyperlink ref="O794" r:id="rId678"/>
    <hyperlink ref="O798" r:id="rId679"/>
    <hyperlink ref="V810" r:id="rId680"/>
    <hyperlink ref="O816" r:id="rId681"/>
    <hyperlink ref="O820" r:id="rId682"/>
    <hyperlink ref="O813" r:id="rId683"/>
    <hyperlink ref="O812" r:id="rId684"/>
    <hyperlink ref="O815" r:id="rId685"/>
    <hyperlink ref="O826" r:id="rId686"/>
    <hyperlink ref="O821" r:id="rId687"/>
    <hyperlink ref="O822" r:id="rId688"/>
    <hyperlink ref="O823" r:id="rId689"/>
    <hyperlink ref="O824" r:id="rId690"/>
    <hyperlink ref="O814" r:id="rId691"/>
    <hyperlink ref="O818" r:id="rId692"/>
    <hyperlink ref="O817" r:id="rId693"/>
    <hyperlink ref="O819" r:id="rId694"/>
    <hyperlink ref="O897" r:id="rId695"/>
    <hyperlink ref="O896" r:id="rId696"/>
    <hyperlink ref="O895" r:id="rId697"/>
    <hyperlink ref="O894" r:id="rId698"/>
    <hyperlink ref="O893" r:id="rId699"/>
    <hyperlink ref="O892" r:id="rId700"/>
    <hyperlink ref="O891" r:id="rId701"/>
    <hyperlink ref="O890" r:id="rId702"/>
    <hyperlink ref="O889" r:id="rId703"/>
    <hyperlink ref="O888" r:id="rId704"/>
    <hyperlink ref="O902" r:id="rId705"/>
    <hyperlink ref="O885" r:id="rId706"/>
    <hyperlink ref="O884" r:id="rId707"/>
    <hyperlink ref="O886" r:id="rId708"/>
    <hyperlink ref="O882" r:id="rId709"/>
    <hyperlink ref="O881" r:id="rId710"/>
    <hyperlink ref="O880" r:id="rId711"/>
    <hyperlink ref="O879" r:id="rId712"/>
    <hyperlink ref="O878" r:id="rId713"/>
    <hyperlink ref="O877" r:id="rId714"/>
    <hyperlink ref="O876" r:id="rId715"/>
    <hyperlink ref="O875" r:id="rId716"/>
    <hyperlink ref="O874" r:id="rId717"/>
    <hyperlink ref="O873" r:id="rId718"/>
    <hyperlink ref="O872" r:id="rId719"/>
    <hyperlink ref="O871" r:id="rId720"/>
    <hyperlink ref="O870" r:id="rId721"/>
    <hyperlink ref="O869" r:id="rId722"/>
    <hyperlink ref="O868" r:id="rId723"/>
    <hyperlink ref="O867" r:id="rId724"/>
    <hyperlink ref="O866" r:id="rId725"/>
    <hyperlink ref="O865" r:id="rId726"/>
    <hyperlink ref="O864" r:id="rId727"/>
    <hyperlink ref="O863" r:id="rId728"/>
    <hyperlink ref="O862" r:id="rId729"/>
    <hyperlink ref="O861" r:id="rId730"/>
    <hyperlink ref="O860" r:id="rId731"/>
    <hyperlink ref="O859" r:id="rId732"/>
    <hyperlink ref="O858" r:id="rId733"/>
    <hyperlink ref="O857" r:id="rId734"/>
    <hyperlink ref="O856" r:id="rId735"/>
    <hyperlink ref="O855" r:id="rId736"/>
    <hyperlink ref="O854" r:id="rId737"/>
    <hyperlink ref="O853" r:id="rId738"/>
    <hyperlink ref="O852" r:id="rId739"/>
    <hyperlink ref="O851" r:id="rId740"/>
    <hyperlink ref="O850" r:id="rId741"/>
    <hyperlink ref="O849" r:id="rId742"/>
    <hyperlink ref="O848" r:id="rId743"/>
    <hyperlink ref="O847" r:id="rId744"/>
    <hyperlink ref="O846" r:id="rId745"/>
    <hyperlink ref="O845" r:id="rId746"/>
    <hyperlink ref="O844" r:id="rId747"/>
    <hyperlink ref="O843" r:id="rId748"/>
    <hyperlink ref="O842" r:id="rId749"/>
    <hyperlink ref="O841" r:id="rId750"/>
    <hyperlink ref="O840" r:id="rId751"/>
    <hyperlink ref="O839" r:id="rId752"/>
    <hyperlink ref="O838" r:id="rId753"/>
    <hyperlink ref="O837" r:id="rId754"/>
    <hyperlink ref="O836" r:id="rId755"/>
    <hyperlink ref="O835" r:id="rId756"/>
    <hyperlink ref="O834" r:id="rId757"/>
    <hyperlink ref="O833" r:id="rId758"/>
    <hyperlink ref="O832" r:id="rId759"/>
    <hyperlink ref="O831" r:id="rId760"/>
    <hyperlink ref="O830" r:id="rId761"/>
    <hyperlink ref="O829" r:id="rId762"/>
    <hyperlink ref="O828" r:id="rId763"/>
    <hyperlink ref="O827" r:id="rId764"/>
    <hyperlink ref="O887" r:id="rId765"/>
    <hyperlink ref="O941" r:id="rId766" display="Lucas.Jaramillo@antioquia.gov.co"/>
    <hyperlink ref="O942" r:id="rId767" display="dianapatricia.lopez@antioquia.gov.co_x000a_"/>
    <hyperlink ref="O943" r:id="rId768" display="dianapatricia.lopez@antioquia.gov.co_x000a_"/>
    <hyperlink ref="O904" r:id="rId769" display="dianapatricia.lopez@antioquia.gov.co_x000a_"/>
    <hyperlink ref="V904" r:id="rId770"/>
    <hyperlink ref="O918" r:id="rId771" display="dianapatricia.lopez@antioquia.gov.co_x000a_"/>
    <hyperlink ref="O919" r:id="rId772" display="dianapatricia.lopez@antioquia.gov.co_x000a_"/>
    <hyperlink ref="V918" r:id="rId773" display="https://www.contratos.gov.co/consultas/detalleProceso.do?numConstancia=17-15-7208339"/>
    <hyperlink ref="V920" r:id="rId774"/>
    <hyperlink ref="V933" r:id="rId775"/>
    <hyperlink ref="V934" r:id="rId776"/>
    <hyperlink ref="V930" r:id="rId777"/>
    <hyperlink ref="V931" r:id="rId778"/>
    <hyperlink ref="V932" r:id="rId779"/>
    <hyperlink ref="V935" r:id="rId780"/>
    <hyperlink ref="V938" r:id="rId781"/>
    <hyperlink ref="V937" r:id="rId782"/>
    <hyperlink ref="V928" r:id="rId783"/>
    <hyperlink ref="V936" r:id="rId784"/>
    <hyperlink ref="V929" r:id="rId785"/>
    <hyperlink ref="V939" r:id="rId786"/>
    <hyperlink ref="V940" r:id="rId787"/>
    <hyperlink ref="V921" r:id="rId788"/>
    <hyperlink ref="O965" r:id="rId789" display="Lucas.Jaramillo@antioquia.gov.co"/>
    <hyperlink ref="V905" r:id="rId790"/>
    <hyperlink ref="V906" r:id="rId791"/>
    <hyperlink ref="V907" r:id="rId792"/>
    <hyperlink ref="V908" r:id="rId793"/>
    <hyperlink ref="V909" r:id="rId794"/>
    <hyperlink ref="V910" r:id="rId795"/>
    <hyperlink ref="V911" r:id="rId796"/>
    <hyperlink ref="V912" r:id="rId797"/>
    <hyperlink ref="V913" r:id="rId798"/>
    <hyperlink ref="V914" r:id="rId799"/>
    <hyperlink ref="V915" r:id="rId800"/>
    <hyperlink ref="V916" r:id="rId801"/>
    <hyperlink ref="V984" r:id="rId802"/>
    <hyperlink ref="O989" r:id="rId803" display="dianapatricia.lopez@antioquia.gov.co_x000a_"/>
    <hyperlink ref="V989" r:id="rId804" display="https://www.contratos.gov.co/consultas/detalleProceso.do?numConstancia=17-1-168791"/>
    <hyperlink ref="O1045" r:id="rId805" display="dianapatricia.lopez@antioquia.gov.co_x000a_"/>
    <hyperlink ref="O1047" r:id="rId806" display="dianapatricia.lopez@antioquia.gov.co_x000a_"/>
    <hyperlink ref="O1049" r:id="rId807" display="dianapatricia.lopez@antioquia.gov.co_x000a_"/>
    <hyperlink ref="O1051" r:id="rId808" display="dianapatricia.lopez@antioquia.gov.co_x000a_"/>
    <hyperlink ref="O1053" r:id="rId809" display="dianapatricia.lopez@antioquia.gov.co_x000a_"/>
    <hyperlink ref="O1055" r:id="rId810" display="dianapatricia.lopez@antioquia.gov.co_x000a_"/>
    <hyperlink ref="O1057" r:id="rId811" display="dianapatricia.lopez@antioquia.gov.co_x000a_"/>
    <hyperlink ref="O1059" r:id="rId812" display="dianapatricia.lopez@antioquia.gov.co_x000a_"/>
    <hyperlink ref="O1061" r:id="rId813" display="dianapatricia.lopez@antioquia.gov.co_x000a_"/>
    <hyperlink ref="O1063" r:id="rId814" display="dianapatricia.lopez@antioquia.gov.co_x000a_"/>
    <hyperlink ref="O1065" r:id="rId815" display="dianapatricia.lopez@antioquia.gov.co_x000a_"/>
    <hyperlink ref="O1067" r:id="rId816" display="dianapatricia.lopez@antioquia.gov.co_x000a_"/>
    <hyperlink ref="O1069" r:id="rId817" display="dianapatricia.lopez@antioquia.gov.co_x000a_"/>
    <hyperlink ref="O1071" r:id="rId818" display="dianapatricia.lopez@antioquia.gov.co_x000a_"/>
    <hyperlink ref="O1073" r:id="rId819" display="dianapatricia.lopez@antioquia.gov.co_x000a_"/>
    <hyperlink ref="O1075" r:id="rId820" display="dianapatricia.lopez@antioquia.gov.co_x000a_"/>
    <hyperlink ref="O1077" r:id="rId821" display="dianapatricia.lopez@antioquia.gov.co_x000a_"/>
    <hyperlink ref="O1079" r:id="rId822" display="dianapatricia.lopez@antioquia.gov.co_x000a_"/>
    <hyperlink ref="O1046" r:id="rId823" display="dianapatricia.lopez@antioquia.gov.co_x000a_"/>
    <hyperlink ref="O1048" r:id="rId824" display="dianapatricia.lopez@antioquia.gov.co_x000a_"/>
    <hyperlink ref="O1050" r:id="rId825" display="dianapatricia.lopez@antioquia.gov.co_x000a_"/>
    <hyperlink ref="O1052" r:id="rId826" display="dianapatricia.lopez@antioquia.gov.co_x000a_"/>
    <hyperlink ref="O1054" r:id="rId827" display="dianapatricia.lopez@antioquia.gov.co_x000a_"/>
    <hyperlink ref="O1056" r:id="rId828" display="dianapatricia.lopez@antioquia.gov.co_x000a_"/>
    <hyperlink ref="O1058" r:id="rId829" display="dianapatricia.lopez@antioquia.gov.co_x000a_"/>
    <hyperlink ref="O1060" r:id="rId830" display="dianapatricia.lopez@antioquia.gov.co_x000a_"/>
    <hyperlink ref="O1062" r:id="rId831" display="dianapatricia.lopez@antioquia.gov.co_x000a_"/>
    <hyperlink ref="O1064" r:id="rId832" display="dianapatricia.lopez@antioquia.gov.co_x000a_"/>
    <hyperlink ref="O1066" r:id="rId833" display="dianapatricia.lopez@antioquia.gov.co_x000a_"/>
    <hyperlink ref="O1068" r:id="rId834" display="dianapatricia.lopez@antioquia.gov.co_x000a_"/>
    <hyperlink ref="O1070" r:id="rId835" display="dianapatricia.lopez@antioquia.gov.co_x000a_"/>
    <hyperlink ref="O1072" r:id="rId836" display="dianapatricia.lopez@antioquia.gov.co_x000a_"/>
    <hyperlink ref="O1074" r:id="rId837" display="dianapatricia.lopez@antioquia.gov.co_x000a_"/>
    <hyperlink ref="O1076" r:id="rId838" display="dianapatricia.lopez@antioquia.gov.co_x000a_"/>
    <hyperlink ref="O1078" r:id="rId839" display="dianapatricia.lopez@antioquia.gov.co_x000a_"/>
    <hyperlink ref="O1080" r:id="rId840" display="dianapatricia.lopez@antioquia.gov.co_x000a_"/>
    <hyperlink ref="O996" r:id="rId841" display="dianapatricia.lopez@antioquia.gov.co_x000a_"/>
    <hyperlink ref="O998" r:id="rId842" display="dianapatricia.lopez@antioquia.gov.co_x000a_"/>
    <hyperlink ref="O999" r:id="rId843" display="dianapatricia.lopez@antioquia.gov.co_x000a_"/>
    <hyperlink ref="O1000" r:id="rId844" display="dianapatricia.lopez@antioquia.gov.co_x000a_"/>
    <hyperlink ref="O1001" r:id="rId845" display="dianapatricia.lopez@antioquia.gov.co_x000a_"/>
    <hyperlink ref="O1002" r:id="rId846" display="dianapatricia.lopez@antioquia.gov.co_x000a_"/>
    <hyperlink ref="O1003" r:id="rId847" display="dianapatricia.lopez@antioquia.gov.co_x000a_"/>
    <hyperlink ref="O1004" r:id="rId848" display="dianapatricia.lopez@antioquia.gov.co_x000a_"/>
    <hyperlink ref="O1005" r:id="rId849" display="dianapatricia.lopez@antioquia.gov.co_x000a_"/>
    <hyperlink ref="O1006" r:id="rId850" display="dianapatricia.lopez@antioquia.gov.co_x000a_"/>
    <hyperlink ref="O1007" r:id="rId851" display="dianapatricia.lopez@antioquia.gov.co_x000a_"/>
    <hyperlink ref="O1008" r:id="rId852" display="dianapatricia.lopez@antioquia.gov.co_x000a_"/>
    <hyperlink ref="O1009" r:id="rId853" display="dianapatricia.lopez@antioquia.gov.co_x000a_"/>
    <hyperlink ref="O1010" r:id="rId854" display="dianapatricia.lopez@antioquia.gov.co_x000a_"/>
    <hyperlink ref="O1011" r:id="rId855" display="dianapatricia.lopez@antioquia.gov.co_x000a_"/>
    <hyperlink ref="O1012" r:id="rId856" display="dianapatricia.lopez@antioquia.gov.co_x000a_"/>
    <hyperlink ref="O1013" r:id="rId857" display="dianapatricia.lopez@antioquia.gov.co_x000a_"/>
    <hyperlink ref="O1014" r:id="rId858" display="dianapatricia.lopez@antioquia.gov.co_x000a_"/>
    <hyperlink ref="O1015" r:id="rId859" display="dianapatricia.lopez@antioquia.gov.co_x000a_"/>
    <hyperlink ref="V1014" r:id="rId860"/>
    <hyperlink ref="V1015" r:id="rId861"/>
    <hyperlink ref="V944" r:id="rId862"/>
    <hyperlink ref="V1012" r:id="rId863" display="https://www.contratos.gov.co/consultas/detalleProceso.do?numConstancia=18-1-186122"/>
    <hyperlink ref="V996" r:id="rId864" display="https://www.contratos.gov.co/consultas/detalleProceso.do?numConstancia=18-1-186124"/>
    <hyperlink ref="V1004" r:id="rId865" display="https://www.contratos.gov.co/consultas/detalleProceso.do?numConstancia=18-1-186126"/>
    <hyperlink ref="V1006" r:id="rId866" display="https://www.contratos.gov.co/consultas/detalleProceso.do?numConstancia=18-1-186128"/>
    <hyperlink ref="V1010" r:id="rId867" display="https://www.contratos.gov.co/consultas/detalleProceso.do?numConstancia=18-1-186129"/>
    <hyperlink ref="V1002" r:id="rId868" display="https://www.contratos.gov.co/consultas/detalleProceso.do?numConstancia=18-1-186136"/>
    <hyperlink ref="V1008" r:id="rId869" display="https://www.contratos.gov.co/consultas/detalleProceso.do?numConstancia=18-1-186143"/>
    <hyperlink ref="V1000" r:id="rId870" display="https://www.contratos.gov.co/consultas/detalleProceso.do?numConstancia=18-1-186149"/>
    <hyperlink ref="V998" r:id="rId871" display="https://www.contratos.gov.co/consultas/detalleProceso.do?numConstancia=18-1-186152"/>
    <hyperlink ref="V976" r:id="rId872" display="https://www.contratos.gov.co/consultas/detalleProceso.do?numConstancia=17-12-6312248"/>
    <hyperlink ref="V988" r:id="rId873" display="https://www.contratos.gov.co/consultas/detalleProceso.do?numConstancia=17-12-7047054"/>
    <hyperlink ref="V1011" r:id="rId874" display="https://www.contratos.gov.co/consultas/detalleProceso.do?numConstancia=18-15-7706125"/>
    <hyperlink ref="V1013" r:id="rId875" display="https://www.contratos.gov.co/consultas/detalleProceso.do?numConstancia=18-15-7706761"/>
    <hyperlink ref="V1009" r:id="rId876" display="https://www.contratos.gov.co/consultas/detalleProceso.do?numConstancia=18-15-7712364"/>
    <hyperlink ref="V1005" r:id="rId877" display="https://www.contratos.gov.co/consultas/detalleProceso.do?numConstancia=18-15-7713130"/>
    <hyperlink ref="V1007" r:id="rId878" display="https://www.contratos.gov.co/consultas/detalleProceso.do?numConstancia=18-15-7713329"/>
    <hyperlink ref="V1003" r:id="rId879" display="https://www.contratos.gov.co/consultas/detalleProceso.do?numConstancia=18-15-7714089"/>
    <hyperlink ref="V1001" r:id="rId880" display="https://www.contratos.gov.co/consultas/detalleProceso.do?numConstancia=18-15-7715546"/>
    <hyperlink ref="V999" r:id="rId881" display="https://www.contratos.gov.co/consultas/detalleProceso.do?numConstancia=18-15-7718149"/>
    <hyperlink ref="O1016" r:id="rId882" display="dianapatricia.lopez@antioquia.gov.co_x000a_"/>
    <hyperlink ref="O1019" r:id="rId883" display="dianapatricia.lopez@antioquia.gov.co_x000a_"/>
    <hyperlink ref="O1037" r:id="rId884" display="dianapatricia.lopez@antioquia.gov.co_x000a_"/>
    <hyperlink ref="O1020" r:id="rId885" display="dianapatricia.lopez@antioquia.gov.co_x000a_"/>
    <hyperlink ref="O1021" r:id="rId886" display="dianapatricia.lopez@antioquia.gov.co_x000a_"/>
    <hyperlink ref="O1022" r:id="rId887" display="dianapatricia.lopez@antioquia.gov.co_x000a_"/>
    <hyperlink ref="O1023" r:id="rId888" display="dianapatricia.lopez@antioquia.gov.co_x000a_"/>
    <hyperlink ref="O1024" r:id="rId889" display="dianapatricia.lopez@antioquia.gov.co_x000a_"/>
    <hyperlink ref="O1038" r:id="rId890" display="dianapatricia.lopez@antioquia.gov.co_x000a_"/>
    <hyperlink ref="O1026" r:id="rId891" display="dianapatricia.lopez@antioquia.gov.co_x000a_"/>
    <hyperlink ref="O1027" r:id="rId892" display="dianapatricia.lopez@antioquia.gov.co_x000a_"/>
    <hyperlink ref="O1028" r:id="rId893" display="dianapatricia.lopez@antioquia.gov.co_x000a_"/>
    <hyperlink ref="O1031" r:id="rId894" display="dianapatricia.lopez@antioquia.gov.co_x000a_"/>
    <hyperlink ref="O1032" r:id="rId895" display="dianapatricia.lopez@antioquia.gov.co_x000a_"/>
    <hyperlink ref="O1043" r:id="rId896" display="dianapatricia.lopez@antioquia.gov.co_x000a_"/>
    <hyperlink ref="O1044" r:id="rId897" display="dianapatricia.lopez@antioquia.gov.co_x000a_"/>
    <hyperlink ref="O1042" r:id="rId898" display="dianapatricia.lopez@antioquia.gov.co_x000a_"/>
    <hyperlink ref="O1033" r:id="rId899" display="dianapatricia.lopez@antioquia.gov.co_x000a_"/>
    <hyperlink ref="O1034" r:id="rId900" display="dianapatricia.lopez@antioquia.gov.co_x000a_"/>
    <hyperlink ref="O1017" r:id="rId901" display="dianapatricia.lopez@antioquia.gov.co_x000a_"/>
    <hyperlink ref="O1018" r:id="rId902" display="dianapatricia.lopez@antioquia.gov.co_x000a_"/>
    <hyperlink ref="O1025" r:id="rId903" display="dianapatricia.lopez@antioquia.gov.co_x000a_"/>
    <hyperlink ref="O1029" r:id="rId904" display="dianapatricia.lopez@antioquia.gov.co_x000a_"/>
    <hyperlink ref="O1030" r:id="rId905" display="dianapatricia.lopez@antioquia.gov.co_x000a_"/>
    <hyperlink ref="O1035" r:id="rId906" display="dianapatricia.lopez@antioquia.gov.co_x000a_"/>
    <hyperlink ref="O1036" r:id="rId907" display="dianapatricia.lopez@antioquia.gov.co_x000a_"/>
    <hyperlink ref="O1039" r:id="rId908" display="dianapatricia.lopez@antioquia.gov.co_x000a_"/>
    <hyperlink ref="O1040" r:id="rId909" display="dianapatricia.lopez@antioquia.gov.co_x000a_"/>
    <hyperlink ref="O1041" r:id="rId910" display="dianapatricia.lopez@antioquia.gov.co_x000a_"/>
    <hyperlink ref="V1030" r:id="rId911" display="https://www.contratos.gov.co/consultas/detalleProceso.do?numConstancia=18-1-187482"/>
    <hyperlink ref="V1021" r:id="rId912" display="https://www.contratos.gov.co/consultas/detalleProceso.do?numConstancia=18-1-187485"/>
    <hyperlink ref="V1034" r:id="rId913" display="https://www.contratos.gov.co/consultas/detalleProceso.do?numConstancia=18-1-187486"/>
    <hyperlink ref="V1022" r:id="rId914" display="https://www.contratos.gov.co/consultas/detalleProceso.do?numConstancia=18-1-187488"/>
    <hyperlink ref="V1026" r:id="rId915" display="https://www.contratos.gov.co/consultas/detalleProceso.do?numConstancia=18-1-187490"/>
    <hyperlink ref="V1032" r:id="rId916" display="https://www.contratos.gov.co/consultas/detalleProceso.do?numConstancia=18-1-187491"/>
    <hyperlink ref="V1016" r:id="rId917" display="https://www.contratos.gov.co/consultas/detalleProceso.do?numConstancia=18-1-187492"/>
    <hyperlink ref="V1029" r:id="rId918" display="https://www.contratos.gov.co/consultas/detalleProceso.do?numConstancia=18-1-187493"/>
    <hyperlink ref="V1023" r:id="rId919" display="https://www.contratos.gov.co/consultas/detalleProceso.do?numConstancia=18-1-187501"/>
    <hyperlink ref="V1027" r:id="rId920" display="https://www.contratos.gov.co/consultas/detalleProceso.do?numConstancia=18-1-187499"/>
    <hyperlink ref="V1025" r:id="rId921" display="https://www.contratos.gov.co/consultas/detalleProceso.do?numConstancia=18-1-187502"/>
    <hyperlink ref="V1033" r:id="rId922" display="https://www.contratos.gov.co/consultas/detalleProceso.do?numConstancia=18-1-187503"/>
    <hyperlink ref="V1024" r:id="rId923" display="https://www.contratos.gov.co/consultas/detalleProceso.do?numConstancia=18-1-187504"/>
    <hyperlink ref="V1018" r:id="rId924" display="https://www.contratos.gov.co/consultas/detalleProceso.do?numConstancia=18-1-187505"/>
    <hyperlink ref="V1017" r:id="rId925" display="https://www.contratos.gov.co/consultas/detalleProceso.do?numConstancia=18-1-187506"/>
    <hyperlink ref="V1019" r:id="rId926" display="https://www.contratos.gov.co/consultas/detalleProceso.do?numConstancia=18-1-187507"/>
    <hyperlink ref="V1020" r:id="rId927" display="https://www.contratos.gov.co/consultas/detalleProceso.do?numConstancia=18-1-187508"/>
    <hyperlink ref="V1028" r:id="rId928" display="https://www.contratos.gov.co/consultas/detalleProceso.do?numConstancia=18-1-187510"/>
    <hyperlink ref="V1031" r:id="rId929" display="https://www.contratos.gov.co/consultas/detalleProceso.do?numConstancia=18-1-187511"/>
    <hyperlink ref="V922" r:id="rId930"/>
    <hyperlink ref="V923" r:id="rId931"/>
    <hyperlink ref="V924" r:id="rId932"/>
    <hyperlink ref="V925" r:id="rId933" display="https://www.contratos.gov.co/consultas/detalleProceso.do?numConstancia=15-12-3770939"/>
    <hyperlink ref="V926" r:id="rId934"/>
    <hyperlink ref="V927" r:id="rId935"/>
    <hyperlink ref="V990" r:id="rId936" display="https://www.contratos.gov.co/consultas/detalleProceso.do?numConstancia=18-1-187006"/>
    <hyperlink ref="V1110" r:id="rId937"/>
    <hyperlink ref="V1111" r:id="rId938"/>
    <hyperlink ref="V1037" r:id="rId939" display="https://www.contratos.gov.co/consultas/detalleProceso.do?numConstancia=18-1-188066"/>
    <hyperlink ref="V1114" r:id="rId940"/>
    <hyperlink ref="O1107" r:id="rId941" display="Lucas.Jaramillo@antioquia.gov.co"/>
    <hyperlink ref="O1108" r:id="rId942" display="Lucas.Jaramillo@antioquia.gov.co"/>
    <hyperlink ref="O997" r:id="rId943" display="dianapatricia.lopez@antioquia.gov.co_x000a_"/>
    <hyperlink ref="V997" r:id="rId944" display="https://www.contratos.gov.co/consultas/detalleProceso.do?numConstancia=18-15-8067717"/>
    <hyperlink ref="V1108" r:id="rId945" display="https://www.contratos.gov.co/consultas/detalleProceso.do?numConstancia=18-15-8092687"/>
    <hyperlink ref="V1112" r:id="rId946"/>
    <hyperlink ref="O1109" r:id="rId947" display="dianapatricia.lopez@antioquia.gov.co_x000a_"/>
    <hyperlink ref="V985" r:id="rId948"/>
    <hyperlink ref="V986" r:id="rId949"/>
    <hyperlink ref="V987" r:id="rId950"/>
    <hyperlink ref="V1113" r:id="rId951"/>
    <hyperlink ref="O1115" r:id="rId952" display="dianapatricia.lopez@antioquia.gov.co_x000a_"/>
    <hyperlink ref="O1120" r:id="rId953" display="dianapatricia.lopez@antioquia.gov.co_x000a_"/>
    <hyperlink ref="O1121" r:id="rId954" display="dianapatricia.lopez@antioquia.gov.co_x000a_"/>
    <hyperlink ref="O983" r:id="rId955" display="Lucas.Jaramillo@antioquia.gov.co"/>
    <hyperlink ref="V1106" r:id="rId956" display="https://www.contratos.gov.co/consultas/detalleProceso.do?numConstancia=18-11-8168452"/>
    <hyperlink ref="O1123" r:id="rId957" display="dianapatricia.lopez@antioquia.gov.co_x000a_"/>
    <hyperlink ref="O1124" r:id="rId958" display="dianapatricia.lopez@antioquia.gov.co_x000a_"/>
    <hyperlink ref="O1125" r:id="rId959" display="dianapatricia.lopez@antioquia.gov.co_x000a_"/>
    <hyperlink ref="O1126" r:id="rId960" display="dianapatricia.lopez@antioquia.gov.co_x000a_"/>
    <hyperlink ref="V948" r:id="rId961" display="https://www.contratos.gov.co/consultas/detalleProceso.do?numConstancia=18-1-192827"/>
    <hyperlink ref="V1043" r:id="rId962" display="https://www.contratos.gov.co/consultas/detalleProceso.do?numConstancia=18-1-193050"/>
    <hyperlink ref="V1042" r:id="rId963" display="https://www.contratos.gov.co/consultas/detalleProceso.do?numConstancia=18-1-193053"/>
    <hyperlink ref="V1041" r:id="rId964" display="https://www.contratos.gov.co/consultas/detalleProceso.do?numConstancia=18-21-4123"/>
    <hyperlink ref="V1044" r:id="rId965" display="https://www.contratos.gov.co/consultas/detalleProceso.do?numConstancia=18-1-193065"/>
    <hyperlink ref="V1040" r:id="rId966" display="https://www.contratos.gov.co/consultas/detalleProceso.do?numConstancia=18-1-193068"/>
    <hyperlink ref="V1038" r:id="rId967" display="https://www.contratos.gov.co/consultas/detalleProceso.do?numConstancia=18-21-4126"/>
    <hyperlink ref="V1035" r:id="rId968" display="https://www.contratos.gov.co/consultas/detalleProceso.do?numConstancia=18-1-193070"/>
    <hyperlink ref="V1036" r:id="rId969" display="https://www.contratos.gov.co/consultas/detalleProceso.do?numConstancia=18-1-193071"/>
    <hyperlink ref="O1132" r:id="rId970" display="dianapatricia.lopez@antioquia.gov.co_x000a_"/>
    <hyperlink ref="O1133" r:id="rId971" display="dianapatricia.lopez@antioquia.gov.co_x000a_"/>
    <hyperlink ref="V1039" r:id="rId972" display="https://www.contratos.gov.co/consultas/detalleProceso.do?numConstancia=18-21-4182"/>
    <hyperlink ref="O1134" r:id="rId973" display="dianapatricia.lopez@antioquia.gov.co_x000a_"/>
    <hyperlink ref="V1105" r:id="rId974" display="https://www.contratos.gov.co/consultas/detalleProceso.do?numConstancia=17-15-6635735"/>
    <hyperlink ref="O1275" r:id="rId975"/>
    <hyperlink ref="O1351" r:id="rId976"/>
    <hyperlink ref="O1354" r:id="rId977"/>
    <hyperlink ref="O1359" r:id="rId978"/>
    <hyperlink ref="O1365" r:id="rId979"/>
    <hyperlink ref="O1368" r:id="rId980"/>
    <hyperlink ref="O1369" r:id="rId981"/>
    <hyperlink ref="O1367" r:id="rId982"/>
    <hyperlink ref="O1371" r:id="rId983"/>
    <hyperlink ref="O1366" r:id="rId984"/>
    <hyperlink ref="O1360" r:id="rId985"/>
    <hyperlink ref="O1350" r:id="rId986"/>
    <hyperlink ref="O1364" r:id="rId987"/>
    <hyperlink ref="O1363" r:id="rId988"/>
    <hyperlink ref="O1355" r:id="rId989"/>
    <hyperlink ref="O1356" r:id="rId990"/>
    <hyperlink ref="O1357" r:id="rId991"/>
    <hyperlink ref="O1370" r:id="rId992"/>
    <hyperlink ref="O1362" r:id="rId993"/>
    <hyperlink ref="O1278" r:id="rId994"/>
    <hyperlink ref="O1279" r:id="rId995"/>
    <hyperlink ref="O1282" r:id="rId996"/>
    <hyperlink ref="O1283" r:id="rId997"/>
    <hyperlink ref="O1284" r:id="rId998"/>
    <hyperlink ref="O1285" r:id="rId999"/>
    <hyperlink ref="O1286" r:id="rId1000"/>
    <hyperlink ref="O1287" r:id="rId1001"/>
    <hyperlink ref="O1288" r:id="rId1002"/>
    <hyperlink ref="O1289" r:id="rId1003"/>
    <hyperlink ref="O1290" r:id="rId1004"/>
    <hyperlink ref="O1291" r:id="rId1005"/>
    <hyperlink ref="O1292" r:id="rId1006"/>
    <hyperlink ref="O1293" r:id="rId1007"/>
    <hyperlink ref="O1294" r:id="rId1008"/>
    <hyperlink ref="O1295" r:id="rId1009"/>
    <hyperlink ref="O1296" r:id="rId1010"/>
    <hyperlink ref="O1297" r:id="rId1011"/>
    <hyperlink ref="O1298" r:id="rId1012"/>
    <hyperlink ref="O1299" r:id="rId1013"/>
    <hyperlink ref="O1300" r:id="rId1014"/>
    <hyperlink ref="O1301" r:id="rId1015"/>
    <hyperlink ref="O1302" r:id="rId1016"/>
    <hyperlink ref="O1303" r:id="rId1017"/>
    <hyperlink ref="O1304" r:id="rId1018"/>
    <hyperlink ref="O1305" r:id="rId1019"/>
    <hyperlink ref="O1306" r:id="rId1020"/>
    <hyperlink ref="O1307" r:id="rId1021"/>
    <hyperlink ref="O1308" r:id="rId1022"/>
    <hyperlink ref="O1309" r:id="rId1023"/>
    <hyperlink ref="O1310" r:id="rId1024"/>
    <hyperlink ref="O1311" r:id="rId1025"/>
    <hyperlink ref="O1312" r:id="rId1026"/>
    <hyperlink ref="O1313" r:id="rId1027"/>
    <hyperlink ref="O1314" r:id="rId1028"/>
    <hyperlink ref="O1315" r:id="rId1029"/>
    <hyperlink ref="O1316" r:id="rId1030"/>
    <hyperlink ref="O1317" r:id="rId1031"/>
    <hyperlink ref="O1318" r:id="rId1032"/>
    <hyperlink ref="O1319" r:id="rId1033"/>
    <hyperlink ref="O1320" r:id="rId1034"/>
    <hyperlink ref="O1321" r:id="rId1035"/>
    <hyperlink ref="O1322" r:id="rId1036"/>
    <hyperlink ref="O1323" r:id="rId1037"/>
    <hyperlink ref="O1324" r:id="rId1038"/>
    <hyperlink ref="O1325" r:id="rId1039"/>
    <hyperlink ref="O1326" r:id="rId1040"/>
    <hyperlink ref="O1327" r:id="rId1041"/>
    <hyperlink ref="O1328" r:id="rId1042"/>
    <hyperlink ref="O1329" r:id="rId1043"/>
    <hyperlink ref="O1330" r:id="rId1044"/>
    <hyperlink ref="O1331" r:id="rId1045"/>
    <hyperlink ref="O1332" r:id="rId1046"/>
    <hyperlink ref="O1333" r:id="rId1047"/>
    <hyperlink ref="O1334" r:id="rId1048"/>
    <hyperlink ref="O1335" r:id="rId1049"/>
    <hyperlink ref="O1336" r:id="rId1050"/>
    <hyperlink ref="O1337" r:id="rId1051"/>
    <hyperlink ref="O1338" r:id="rId1052"/>
    <hyperlink ref="O1339" r:id="rId1053"/>
    <hyperlink ref="O1340" r:id="rId1054"/>
    <hyperlink ref="O1341" r:id="rId1055"/>
    <hyperlink ref="O1342" r:id="rId1056"/>
    <hyperlink ref="O1343" r:id="rId1057"/>
    <hyperlink ref="O1344" r:id="rId1058"/>
    <hyperlink ref="O1345" r:id="rId1059"/>
    <hyperlink ref="O1346" r:id="rId1060"/>
    <hyperlink ref="O1347" r:id="rId1061"/>
    <hyperlink ref="O1348" r:id="rId1062"/>
    <hyperlink ref="O1349" r:id="rId1063"/>
    <hyperlink ref="O1280" r:id="rId1064"/>
    <hyperlink ref="O1281" r:id="rId1065"/>
    <hyperlink ref="O1361" r:id="rId1066"/>
    <hyperlink ref="O1381" r:id="rId1067"/>
    <hyperlink ref="O1372" r:id="rId1068" display="Victoria.hoyos@antioquia.gov.co"/>
    <hyperlink ref="O1384" r:id="rId1069"/>
    <hyperlink ref="O1376" r:id="rId1070"/>
    <hyperlink ref="O1378" r:id="rId1071" display="juan.castano@antioquia.gov.co"/>
    <hyperlink ref="O1379" r:id="rId1072"/>
    <hyperlink ref="O1377" r:id="rId1073" display="Victoria.hoyos@antioquia.gov.co"/>
    <hyperlink ref="O1386" r:id="rId1074" display="Victoria.hoyos@antioquia.gov.co"/>
    <hyperlink ref="O1394" r:id="rId1075"/>
    <hyperlink ref="O1395" r:id="rId1076"/>
    <hyperlink ref="O1396" r:id="rId1077"/>
    <hyperlink ref="O1393" r:id="rId1078"/>
    <hyperlink ref="O1387" r:id="rId1079"/>
    <hyperlink ref="O1391" r:id="rId1080"/>
    <hyperlink ref="O1389" r:id="rId1081"/>
    <hyperlink ref="O1388" r:id="rId1082"/>
    <hyperlink ref="O1390" r:id="rId1083"/>
    <hyperlink ref="O1382" r:id="rId1084"/>
    <hyperlink ref="O1383" r:id="rId1085"/>
    <hyperlink ref="O1385" r:id="rId1086"/>
    <hyperlink ref="O1374" r:id="rId1087"/>
    <hyperlink ref="O1373" r:id="rId1088"/>
    <hyperlink ref="O1380" r:id="rId1089"/>
    <hyperlink ref="O1408" r:id="rId1090"/>
    <hyperlink ref="O1410" r:id="rId1091"/>
    <hyperlink ref="O1405" r:id="rId1092"/>
    <hyperlink ref="O1403" r:id="rId1093"/>
    <hyperlink ref="O1404" r:id="rId1094"/>
    <hyperlink ref="O1406" r:id="rId1095"/>
    <hyperlink ref="O1412" r:id="rId1096"/>
    <hyperlink ref="O1411" r:id="rId1097"/>
    <hyperlink ref="O1417" r:id="rId1098"/>
    <hyperlink ref="O1418" r:id="rId1099"/>
    <hyperlink ref="O1419" r:id="rId1100"/>
    <hyperlink ref="O1420" r:id="rId1101"/>
    <hyperlink ref="O1413" r:id="rId1102"/>
    <hyperlink ref="O1448" r:id="rId1103"/>
    <hyperlink ref="O1449" r:id="rId1104"/>
    <hyperlink ref="O1451" r:id="rId1105"/>
    <hyperlink ref="O1452" r:id="rId1106"/>
    <hyperlink ref="O1450" r:id="rId1107"/>
    <hyperlink ref="O1453" r:id="rId1108"/>
    <hyperlink ref="O1454" r:id="rId1109"/>
    <hyperlink ref="O1458" r:id="rId1110"/>
    <hyperlink ref="O1459" r:id="rId1111"/>
    <hyperlink ref="O1466" r:id="rId1112"/>
    <hyperlink ref="O1464" r:id="rId1113"/>
    <hyperlink ref="O1474" r:id="rId1114"/>
    <hyperlink ref="O1471" r:id="rId1115"/>
    <hyperlink ref="O1476" r:id="rId1116"/>
    <hyperlink ref="O1472" r:id="rId1117"/>
    <hyperlink ref="O1473" r:id="rId1118"/>
    <hyperlink ref="O1475" r:id="rId1119"/>
    <hyperlink ref="O1465" r:id="rId1120"/>
    <hyperlink ref="O1460" r:id="rId1121"/>
    <hyperlink ref="O1461" r:id="rId1122"/>
    <hyperlink ref="O1462" r:id="rId1123"/>
    <hyperlink ref="O1463" r:id="rId1124"/>
    <hyperlink ref="O1477" r:id="rId1125"/>
    <hyperlink ref="O1478" r:id="rId1126"/>
    <hyperlink ref="O1479" r:id="rId1127"/>
    <hyperlink ref="O1481" r:id="rId1128"/>
    <hyperlink ref="O1482" r:id="rId1129"/>
    <hyperlink ref="O1483" r:id="rId1130"/>
    <hyperlink ref="O1485" r:id="rId1131"/>
    <hyperlink ref="O1587" r:id="rId1132"/>
    <hyperlink ref="O1586" r:id="rId1133"/>
    <hyperlink ref="O1589" r:id="rId1134"/>
    <hyperlink ref="O1590" r:id="rId1135"/>
    <hyperlink ref="O1591" r:id="rId1136"/>
    <hyperlink ref="O1592" r:id="rId1137"/>
    <hyperlink ref="O1593" r:id="rId1138"/>
    <hyperlink ref="O1594" r:id="rId1139"/>
    <hyperlink ref="O1596" r:id="rId1140"/>
    <hyperlink ref="O1595" r:id="rId1141"/>
    <hyperlink ref="O1597" r:id="rId1142"/>
    <hyperlink ref="O1598" r:id="rId1143"/>
    <hyperlink ref="O1599" r:id="rId1144"/>
    <hyperlink ref="O1600" r:id="rId1145"/>
    <hyperlink ref="O1603" r:id="rId1146"/>
    <hyperlink ref="O1640" r:id="rId1147"/>
  </hyperlinks>
  <pageMargins left="0.7" right="0.7" top="0.75" bottom="0.75" header="0.3" footer="0.3"/>
  <drawing r:id="rId1148"/>
  <legacyDrawing r:id="rId11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zoomScale="115" zoomScaleNormal="70" zoomScaleSheetLayoutView="115" workbookViewId="0">
      <pane xSplit="1" topLeftCell="B1" activePane="topRight" state="frozen"/>
      <selection pane="topRight" activeCell="A32" sqref="A32"/>
    </sheetView>
  </sheetViews>
  <sheetFormatPr baseColWidth="10" defaultRowHeight="15" x14ac:dyDescent="0.25"/>
  <cols>
    <col min="1" max="1" width="50.42578125" customWidth="1"/>
    <col min="2" max="2" width="16.7109375" customWidth="1"/>
    <col min="3" max="3" width="14.140625" customWidth="1"/>
    <col min="4" max="4" width="16.28515625" customWidth="1"/>
    <col min="5" max="5" width="16.42578125" bestFit="1" customWidth="1"/>
    <col min="6" max="6" width="21.5703125" customWidth="1"/>
    <col min="7" max="7" width="20.28515625" customWidth="1"/>
    <col min="8" max="8" width="16.7109375" bestFit="1" customWidth="1"/>
    <col min="9" max="9" width="18.7109375" customWidth="1"/>
    <col min="10" max="10" width="12.5703125" customWidth="1"/>
  </cols>
  <sheetData>
    <row r="1" spans="1:10" x14ac:dyDescent="0.25">
      <c r="A1" s="87" t="s">
        <v>5869</v>
      </c>
      <c r="B1" s="87"/>
      <c r="C1" s="87"/>
      <c r="D1" s="87"/>
      <c r="E1" s="87"/>
      <c r="F1" s="87"/>
      <c r="G1" s="87"/>
      <c r="H1" s="87"/>
      <c r="I1" s="87"/>
    </row>
    <row r="2" spans="1:10" ht="76.5" customHeight="1" x14ac:dyDescent="0.25">
      <c r="A2" s="88" t="s">
        <v>5868</v>
      </c>
      <c r="B2" s="88" t="s">
        <v>5861</v>
      </c>
      <c r="C2" s="89" t="s">
        <v>5862</v>
      </c>
      <c r="D2" s="88" t="s">
        <v>5547</v>
      </c>
      <c r="E2" s="89" t="s">
        <v>5863</v>
      </c>
      <c r="F2" s="89" t="s">
        <v>5864</v>
      </c>
      <c r="G2" s="89" t="s">
        <v>5865</v>
      </c>
      <c r="H2" s="89" t="s">
        <v>5866</v>
      </c>
      <c r="I2" s="89" t="s">
        <v>5867</v>
      </c>
      <c r="J2" s="89" t="s">
        <v>5870</v>
      </c>
    </row>
    <row r="3" spans="1:10" x14ac:dyDescent="0.25">
      <c r="A3" s="84" t="s">
        <v>5074</v>
      </c>
      <c r="B3" s="79">
        <v>3</v>
      </c>
      <c r="C3" s="79"/>
      <c r="D3" s="79"/>
      <c r="E3" s="79"/>
      <c r="F3" s="79"/>
      <c r="G3" s="79"/>
      <c r="H3" s="79">
        <v>3</v>
      </c>
      <c r="I3" s="80">
        <f>H3/B3</f>
        <v>1</v>
      </c>
      <c r="J3" s="90">
        <v>43277</v>
      </c>
    </row>
    <row r="4" spans="1:10" x14ac:dyDescent="0.25">
      <c r="A4" s="84" t="s">
        <v>4932</v>
      </c>
      <c r="B4" s="79">
        <v>8</v>
      </c>
      <c r="C4" s="79"/>
      <c r="D4" s="79"/>
      <c r="E4" s="79"/>
      <c r="F4" s="79"/>
      <c r="G4" s="79"/>
      <c r="H4" s="79">
        <v>8</v>
      </c>
      <c r="I4" s="80">
        <f>H4/B4</f>
        <v>1</v>
      </c>
      <c r="J4" s="90">
        <v>43272</v>
      </c>
    </row>
    <row r="5" spans="1:10" ht="30" x14ac:dyDescent="0.25">
      <c r="A5" s="84" t="s">
        <v>3995</v>
      </c>
      <c r="B5" s="79">
        <v>139</v>
      </c>
      <c r="C5" s="79">
        <v>1</v>
      </c>
      <c r="D5" s="79"/>
      <c r="E5" s="79"/>
      <c r="F5" s="79"/>
      <c r="G5" s="79"/>
      <c r="H5" s="79">
        <v>138</v>
      </c>
      <c r="I5" s="80">
        <f>H5/B5</f>
        <v>0.9928057553956835</v>
      </c>
      <c r="J5" s="90">
        <v>43298</v>
      </c>
    </row>
    <row r="6" spans="1:10" x14ac:dyDescent="0.25">
      <c r="A6" s="84" t="s">
        <v>2792</v>
      </c>
      <c r="B6" s="79">
        <v>76</v>
      </c>
      <c r="C6" s="79">
        <v>1</v>
      </c>
      <c r="D6" s="79"/>
      <c r="E6" s="79"/>
      <c r="F6" s="79"/>
      <c r="G6" s="79"/>
      <c r="H6" s="79">
        <v>75</v>
      </c>
      <c r="I6" s="80">
        <f>H6/B6</f>
        <v>0.98684210526315785</v>
      </c>
      <c r="J6" s="90">
        <v>43279</v>
      </c>
    </row>
    <row r="7" spans="1:10" x14ac:dyDescent="0.25">
      <c r="A7" s="84" t="s">
        <v>2588</v>
      </c>
      <c r="B7" s="79">
        <v>25</v>
      </c>
      <c r="C7" s="79">
        <v>3</v>
      </c>
      <c r="D7" s="79"/>
      <c r="E7" s="79">
        <v>1</v>
      </c>
      <c r="F7" s="79"/>
      <c r="G7" s="79"/>
      <c r="H7" s="79">
        <v>21</v>
      </c>
      <c r="I7" s="80">
        <f>H7/B7</f>
        <v>0.84</v>
      </c>
    </row>
    <row r="8" spans="1:10" x14ac:dyDescent="0.25">
      <c r="A8" s="84" t="s">
        <v>4422</v>
      </c>
      <c r="B8" s="79">
        <v>94</v>
      </c>
      <c r="C8" s="79">
        <v>23</v>
      </c>
      <c r="D8" s="79"/>
      <c r="E8" s="79">
        <v>4</v>
      </c>
      <c r="F8" s="79"/>
      <c r="G8" s="79"/>
      <c r="H8" s="79">
        <v>67</v>
      </c>
      <c r="I8" s="80">
        <f>H8/B8</f>
        <v>0.71276595744680848</v>
      </c>
      <c r="J8" s="90">
        <v>43272</v>
      </c>
    </row>
    <row r="9" spans="1:10" x14ac:dyDescent="0.25">
      <c r="A9" s="84" t="s">
        <v>268</v>
      </c>
      <c r="B9" s="79">
        <v>57</v>
      </c>
      <c r="C9" s="79"/>
      <c r="D9" s="79">
        <v>2</v>
      </c>
      <c r="E9" s="79">
        <v>21</v>
      </c>
      <c r="F9" s="79"/>
      <c r="G9" s="79"/>
      <c r="H9" s="79">
        <v>34</v>
      </c>
      <c r="I9" s="80">
        <f>H9/B9</f>
        <v>0.59649122807017541</v>
      </c>
      <c r="J9" s="90">
        <v>43279</v>
      </c>
    </row>
    <row r="10" spans="1:10" x14ac:dyDescent="0.25">
      <c r="A10" s="84" t="s">
        <v>4931</v>
      </c>
      <c r="B10" s="79">
        <v>26</v>
      </c>
      <c r="C10" s="79"/>
      <c r="D10" s="79"/>
      <c r="E10" s="79">
        <v>11</v>
      </c>
      <c r="F10" s="79"/>
      <c r="G10" s="79"/>
      <c r="H10" s="79">
        <v>15</v>
      </c>
      <c r="I10" s="80">
        <f>H10/B10</f>
        <v>0.57692307692307687</v>
      </c>
      <c r="J10" s="90">
        <v>43273</v>
      </c>
    </row>
    <row r="11" spans="1:10" ht="45" x14ac:dyDescent="0.25">
      <c r="A11" s="84" t="s">
        <v>135</v>
      </c>
      <c r="B11" s="79">
        <v>37</v>
      </c>
      <c r="C11" s="79">
        <v>14</v>
      </c>
      <c r="D11" s="79"/>
      <c r="E11" s="79">
        <v>3</v>
      </c>
      <c r="F11" s="79">
        <v>2</v>
      </c>
      <c r="G11" s="79"/>
      <c r="H11" s="79">
        <v>18</v>
      </c>
      <c r="I11" s="80">
        <f>H11/B11</f>
        <v>0.48648648648648651</v>
      </c>
      <c r="J11" s="90">
        <v>43285</v>
      </c>
    </row>
    <row r="12" spans="1:10" x14ac:dyDescent="0.25">
      <c r="A12" s="84" t="s">
        <v>973</v>
      </c>
      <c r="B12" s="79">
        <v>91</v>
      </c>
      <c r="C12" s="79">
        <v>35</v>
      </c>
      <c r="D12" s="79">
        <v>1</v>
      </c>
      <c r="E12" s="79">
        <v>12</v>
      </c>
      <c r="F12" s="79"/>
      <c r="G12" s="79"/>
      <c r="H12" s="79">
        <v>43</v>
      </c>
      <c r="I12" s="80">
        <f>H12/B12</f>
        <v>0.47252747252747251</v>
      </c>
      <c r="J12" s="90">
        <v>43290</v>
      </c>
    </row>
    <row r="13" spans="1:10" x14ac:dyDescent="0.25">
      <c r="A13" s="84" t="s">
        <v>1806</v>
      </c>
      <c r="B13" s="79">
        <v>251</v>
      </c>
      <c r="C13" s="79">
        <v>4</v>
      </c>
      <c r="D13" s="79"/>
      <c r="E13" s="79">
        <v>135</v>
      </c>
      <c r="F13" s="79"/>
      <c r="G13" s="79"/>
      <c r="H13" s="79">
        <v>112</v>
      </c>
      <c r="I13" s="80">
        <f>H13/B13</f>
        <v>0.44621513944223107</v>
      </c>
      <c r="J13" s="90">
        <v>43292</v>
      </c>
    </row>
    <row r="14" spans="1:10" x14ac:dyDescent="0.25">
      <c r="A14" s="84" t="s">
        <v>2709</v>
      </c>
      <c r="B14" s="79">
        <v>15</v>
      </c>
      <c r="C14" s="79">
        <v>8</v>
      </c>
      <c r="D14" s="79"/>
      <c r="E14" s="79"/>
      <c r="F14" s="79">
        <v>2</v>
      </c>
      <c r="G14" s="79"/>
      <c r="H14" s="79">
        <v>5</v>
      </c>
      <c r="I14" s="80">
        <f>H14/B14</f>
        <v>0.33333333333333331</v>
      </c>
      <c r="J14" s="90">
        <v>43298</v>
      </c>
    </row>
    <row r="15" spans="1:10" x14ac:dyDescent="0.25">
      <c r="A15" s="84" t="s">
        <v>2977</v>
      </c>
      <c r="B15" s="79">
        <v>236</v>
      </c>
      <c r="C15" s="79">
        <v>98</v>
      </c>
      <c r="D15" s="79">
        <v>1</v>
      </c>
      <c r="E15" s="79">
        <v>34</v>
      </c>
      <c r="F15" s="79">
        <v>17</v>
      </c>
      <c r="G15" s="79">
        <v>18</v>
      </c>
      <c r="H15" s="79">
        <v>68</v>
      </c>
      <c r="I15" s="80">
        <f>H15/B15</f>
        <v>0.28813559322033899</v>
      </c>
      <c r="J15" s="90">
        <v>43297</v>
      </c>
    </row>
    <row r="16" spans="1:10" x14ac:dyDescent="0.25">
      <c r="A16" s="84" t="s">
        <v>2370</v>
      </c>
      <c r="B16" s="79">
        <v>9</v>
      </c>
      <c r="C16" s="79">
        <v>4</v>
      </c>
      <c r="D16" s="79"/>
      <c r="E16" s="79">
        <v>3</v>
      </c>
      <c r="F16" s="79"/>
      <c r="G16" s="79"/>
      <c r="H16" s="79">
        <v>2</v>
      </c>
      <c r="I16" s="80">
        <f>H16/B16</f>
        <v>0.22222222222222221</v>
      </c>
    </row>
    <row r="17" spans="1:10" x14ac:dyDescent="0.25">
      <c r="A17" s="84" t="s">
        <v>1807</v>
      </c>
      <c r="B17" s="79">
        <v>10</v>
      </c>
      <c r="C17" s="79">
        <v>7</v>
      </c>
      <c r="D17" s="79">
        <v>1</v>
      </c>
      <c r="E17" s="79"/>
      <c r="F17" s="79"/>
      <c r="G17" s="79"/>
      <c r="H17" s="79">
        <v>2</v>
      </c>
      <c r="I17" s="80">
        <f>H17/B17</f>
        <v>0.2</v>
      </c>
      <c r="J17" s="90">
        <v>43272</v>
      </c>
    </row>
    <row r="18" spans="1:10" x14ac:dyDescent="0.25">
      <c r="A18" s="84" t="s">
        <v>2377</v>
      </c>
      <c r="B18" s="79">
        <v>58</v>
      </c>
      <c r="C18" s="79">
        <v>37</v>
      </c>
      <c r="D18" s="79">
        <v>8</v>
      </c>
      <c r="E18" s="79"/>
      <c r="F18" s="79">
        <v>1</v>
      </c>
      <c r="G18" s="79">
        <v>1</v>
      </c>
      <c r="H18" s="79">
        <v>11</v>
      </c>
      <c r="I18" s="80">
        <f>H18/B18</f>
        <v>0.18965517241379309</v>
      </c>
      <c r="J18" s="90">
        <v>43298</v>
      </c>
    </row>
    <row r="19" spans="1:10" x14ac:dyDescent="0.25">
      <c r="A19" s="84" t="s">
        <v>1954</v>
      </c>
      <c r="B19" s="79">
        <v>183</v>
      </c>
      <c r="C19" s="79">
        <v>88</v>
      </c>
      <c r="D19" s="79"/>
      <c r="E19" s="79">
        <v>51</v>
      </c>
      <c r="F19" s="79">
        <v>10</v>
      </c>
      <c r="G19" s="79"/>
      <c r="H19" s="79">
        <v>34</v>
      </c>
      <c r="I19" s="80">
        <f>H19/B19</f>
        <v>0.18579234972677597</v>
      </c>
    </row>
    <row r="20" spans="1:10" x14ac:dyDescent="0.25">
      <c r="A20" s="84" t="s">
        <v>1172</v>
      </c>
      <c r="B20" s="79">
        <v>6</v>
      </c>
      <c r="C20" s="79">
        <v>5</v>
      </c>
      <c r="D20" s="79"/>
      <c r="E20" s="79"/>
      <c r="F20" s="79"/>
      <c r="G20" s="79"/>
      <c r="H20" s="79">
        <v>1</v>
      </c>
      <c r="I20" s="80">
        <f>H20/B20</f>
        <v>0.16666666666666666</v>
      </c>
      <c r="J20" s="90">
        <v>43255</v>
      </c>
    </row>
    <row r="21" spans="1:10" ht="31.5" customHeight="1" x14ac:dyDescent="0.25">
      <c r="A21" s="84" t="s">
        <v>4972</v>
      </c>
      <c r="B21" s="79">
        <v>24</v>
      </c>
      <c r="C21" s="79">
        <v>20</v>
      </c>
      <c r="D21" s="79"/>
      <c r="E21" s="79"/>
      <c r="F21" s="79"/>
      <c r="G21" s="79"/>
      <c r="H21" s="79">
        <v>4</v>
      </c>
      <c r="I21" s="80">
        <f>H21/B21</f>
        <v>0.16666666666666666</v>
      </c>
    </row>
    <row r="22" spans="1:10" x14ac:dyDescent="0.25">
      <c r="A22" s="84" t="s">
        <v>5280</v>
      </c>
      <c r="B22" s="79">
        <v>156</v>
      </c>
      <c r="C22" s="79">
        <v>113</v>
      </c>
      <c r="D22" s="79">
        <v>7</v>
      </c>
      <c r="E22" s="79">
        <v>11</v>
      </c>
      <c r="F22" s="79"/>
      <c r="G22" s="79"/>
      <c r="H22" s="79">
        <v>25</v>
      </c>
      <c r="I22" s="80">
        <f>H22/B22</f>
        <v>0.16025641025641027</v>
      </c>
      <c r="J22" s="90">
        <v>43290</v>
      </c>
    </row>
    <row r="23" spans="1:10" ht="45" x14ac:dyDescent="0.25">
      <c r="A23" s="84" t="s">
        <v>1861</v>
      </c>
      <c r="B23" s="79">
        <v>28</v>
      </c>
      <c r="C23" s="79">
        <v>23</v>
      </c>
      <c r="D23" s="79"/>
      <c r="E23" s="79"/>
      <c r="F23" s="79">
        <v>2</v>
      </c>
      <c r="G23" s="79"/>
      <c r="H23" s="79">
        <v>3</v>
      </c>
      <c r="I23" s="80">
        <f>H23/B23</f>
        <v>0.10714285714285714</v>
      </c>
      <c r="J23" s="90">
        <v>43284</v>
      </c>
    </row>
    <row r="24" spans="1:10" x14ac:dyDescent="0.25">
      <c r="A24" s="84" t="s">
        <v>1000</v>
      </c>
      <c r="B24" s="79">
        <v>41</v>
      </c>
      <c r="C24" s="79">
        <v>24</v>
      </c>
      <c r="D24" s="79">
        <v>2</v>
      </c>
      <c r="E24" s="79">
        <v>9</v>
      </c>
      <c r="F24" s="79">
        <v>2</v>
      </c>
      <c r="G24" s="79"/>
      <c r="H24" s="79">
        <v>4</v>
      </c>
      <c r="I24" s="80">
        <f>H24/B24</f>
        <v>9.7560975609756101E-2</v>
      </c>
      <c r="J24" s="90">
        <v>43277</v>
      </c>
    </row>
    <row r="25" spans="1:10" x14ac:dyDescent="0.25">
      <c r="A25" s="84" t="s">
        <v>238</v>
      </c>
      <c r="B25" s="79">
        <v>4</v>
      </c>
      <c r="C25" s="79">
        <v>4</v>
      </c>
      <c r="D25" s="79"/>
      <c r="E25" s="79"/>
      <c r="F25" s="79"/>
      <c r="G25" s="79"/>
      <c r="H25" s="79"/>
      <c r="I25" s="80">
        <f>H25/B25</f>
        <v>0</v>
      </c>
    </row>
    <row r="26" spans="1:10" x14ac:dyDescent="0.25">
      <c r="A26" s="84" t="s">
        <v>4715</v>
      </c>
      <c r="B26" s="79">
        <v>25</v>
      </c>
      <c r="C26" s="79">
        <v>25</v>
      </c>
      <c r="D26" s="79"/>
      <c r="E26" s="79"/>
      <c r="F26" s="79"/>
      <c r="G26" s="79"/>
      <c r="H26" s="79"/>
      <c r="I26" s="80">
        <f>H26/B26</f>
        <v>0</v>
      </c>
      <c r="J26" s="90">
        <v>43269</v>
      </c>
    </row>
    <row r="27" spans="1:10" x14ac:dyDescent="0.25">
      <c r="A27" s="85" t="s">
        <v>5100</v>
      </c>
      <c r="B27" s="83">
        <v>28</v>
      </c>
      <c r="C27" s="83">
        <v>27</v>
      </c>
      <c r="D27" s="83"/>
      <c r="E27" s="83">
        <v>1</v>
      </c>
      <c r="F27" s="83"/>
      <c r="G27" s="83"/>
      <c r="H27" s="83"/>
      <c r="I27" s="80">
        <f>H27/B27</f>
        <v>0</v>
      </c>
      <c r="J27" s="90">
        <v>43284</v>
      </c>
    </row>
    <row r="28" spans="1:10" x14ac:dyDescent="0.25">
      <c r="A28" s="81" t="s">
        <v>5856</v>
      </c>
      <c r="B28" s="82">
        <v>1630</v>
      </c>
      <c r="C28" s="82">
        <v>564</v>
      </c>
      <c r="D28" s="82">
        <v>22</v>
      </c>
      <c r="E28" s="82">
        <v>296</v>
      </c>
      <c r="F28" s="82">
        <v>36</v>
      </c>
      <c r="G28" s="82">
        <v>19</v>
      </c>
      <c r="H28" s="82">
        <v>693</v>
      </c>
      <c r="I28" s="86">
        <f>H28/B28</f>
        <v>0.42515337423312882</v>
      </c>
      <c r="J28" s="90">
        <v>43298</v>
      </c>
    </row>
  </sheetData>
  <sortState ref="A3:I28">
    <sortCondition descending="1" ref="I3"/>
  </sortState>
  <mergeCells count="1">
    <mergeCell ref="A1:I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PAA</vt:lpstr>
      <vt:lpstr>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Interconexión Eléctrica S.A</dc:creator>
  <cp:lastModifiedBy>Interconexión Eléctrica S.A</cp:lastModifiedBy>
  <dcterms:created xsi:type="dcterms:W3CDTF">2018-07-18T13:47:29Z</dcterms:created>
  <dcterms:modified xsi:type="dcterms:W3CDTF">2018-07-18T15:40:32Z</dcterms:modified>
</cp:coreProperties>
</file>